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'Sheet1'!$A$1:$L$30</definedName>
  </definedNames>
  <calcPr fullCalcOnLoad="1"/>
</workbook>
</file>

<file path=xl/sharedStrings.xml><?xml version="1.0" encoding="utf-8"?>
<sst xmlns="http://schemas.openxmlformats.org/spreadsheetml/2006/main" count="35" uniqueCount="34">
  <si>
    <t>x</t>
  </si>
  <si>
    <t>n</t>
  </si>
  <si>
    <t xml:space="preserve">  +-</t>
  </si>
  <si>
    <t xml:space="preserve"> +-</t>
  </si>
  <si>
    <t>z =</t>
  </si>
  <si>
    <r>
      <t>p</t>
    </r>
    <r>
      <rPr>
        <b/>
        <sz val="12"/>
        <rFont val="Arial"/>
        <family val="0"/>
      </rPr>
      <t>o</t>
    </r>
  </si>
  <si>
    <r>
      <t>z= (</t>
    </r>
    <r>
      <rPr>
        <b/>
        <sz val="9"/>
        <rFont val="TI-83 Symbols"/>
        <family val="0"/>
      </rPr>
      <t>Ç</t>
    </r>
    <r>
      <rPr>
        <b/>
        <sz val="9"/>
        <rFont val="Arial"/>
        <family val="0"/>
      </rPr>
      <t>-p</t>
    </r>
    <r>
      <rPr>
        <b/>
        <vertAlign val="subscript"/>
        <sz val="9"/>
        <rFont val="Arial"/>
        <family val="2"/>
      </rPr>
      <t>o</t>
    </r>
    <r>
      <rPr>
        <b/>
        <sz val="9"/>
        <rFont val="Arial"/>
        <family val="0"/>
      </rPr>
      <t xml:space="preserve">) / </t>
    </r>
    <r>
      <rPr>
        <b/>
        <sz val="9"/>
        <rFont val="Symbol"/>
        <family val="1"/>
      </rPr>
      <t>Ö</t>
    </r>
    <r>
      <rPr>
        <b/>
        <sz val="9"/>
        <rFont val="Arial"/>
        <family val="0"/>
      </rPr>
      <t>(p</t>
    </r>
    <r>
      <rPr>
        <b/>
        <vertAlign val="subscript"/>
        <sz val="9"/>
        <rFont val="Arial"/>
        <family val="2"/>
      </rPr>
      <t>o</t>
    </r>
    <r>
      <rPr>
        <b/>
        <sz val="9"/>
        <rFont val="Arial"/>
        <family val="0"/>
      </rPr>
      <t>(1-p</t>
    </r>
    <r>
      <rPr>
        <b/>
        <vertAlign val="subscript"/>
        <sz val="9"/>
        <rFont val="Arial"/>
        <family val="2"/>
      </rPr>
      <t>o</t>
    </r>
    <r>
      <rPr>
        <b/>
        <sz val="9"/>
        <rFont val="Arial"/>
        <family val="0"/>
      </rPr>
      <t>)/n)</t>
    </r>
  </si>
  <si>
    <t>(est - MOE,</t>
  </si>
  <si>
    <t>est+MOE)</t>
  </si>
  <si>
    <t>z*=</t>
  </si>
  <si>
    <t>(mrgn of err)</t>
  </si>
  <si>
    <t>1- proportion z-test</t>
  </si>
  <si>
    <t>Blue</t>
  </si>
  <si>
    <t xml:space="preserve">  Confidence Intrvl.</t>
  </si>
  <si>
    <t xml:space="preserve">  Rt. EPt )  </t>
  </si>
  <si>
    <t>( Left EPt. ,</t>
  </si>
  <si>
    <t>2-tail</t>
  </si>
  <si>
    <t>p-val =</t>
  </si>
  <si>
    <t>0.10?</t>
  </si>
  <si>
    <t>0.05?</t>
  </si>
  <si>
    <t xml:space="preserve">a = </t>
  </si>
  <si>
    <t>Sig. at</t>
  </si>
  <si>
    <r>
      <t>z*</t>
    </r>
    <r>
      <rPr>
        <b/>
        <sz val="12"/>
        <rFont val="Symbol"/>
        <family val="1"/>
      </rPr>
      <t>Ö</t>
    </r>
    <r>
      <rPr>
        <b/>
        <sz val="12"/>
        <rFont val="Arial"/>
        <family val="2"/>
      </rPr>
      <t>(p(1-p)/n)</t>
    </r>
  </si>
  <si>
    <t>phat</t>
  </si>
  <si>
    <t>Intermediate calculation/storage..</t>
  </si>
  <si>
    <t>Cnf.Lvl:</t>
  </si>
  <si>
    <t>MoE</t>
  </si>
  <si>
    <t>LwrBnd</t>
  </si>
  <si>
    <t>UprBnd</t>
  </si>
  <si>
    <t>LB-&gt;Txt</t>
  </si>
  <si>
    <t>UB-&gt;Txt</t>
  </si>
  <si>
    <t>p-Txt</t>
  </si>
  <si>
    <t>M-&gt;Txt</t>
  </si>
  <si>
    <t xml:space="preserve"> est.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</si>
</sst>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7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name val="Symbol"/>
      <family val="1"/>
    </font>
    <font>
      <b/>
      <sz val="16"/>
      <name val="Arial"/>
      <family val="2"/>
    </font>
    <font>
      <sz val="8"/>
      <name val="Arial"/>
      <family val="0"/>
    </font>
    <font>
      <b/>
      <sz val="9"/>
      <name val="Arial"/>
      <family val="0"/>
    </font>
    <font>
      <b/>
      <sz val="9"/>
      <name val="TI-83 Symbols"/>
      <family val="0"/>
    </font>
    <font>
      <b/>
      <sz val="9"/>
      <name val="Symbol"/>
      <family val="1"/>
    </font>
    <font>
      <b/>
      <vertAlign val="subscript"/>
      <sz val="9"/>
      <name val="Arial"/>
      <family val="2"/>
    </font>
    <font>
      <b/>
      <sz val="16"/>
      <name val="Symbol"/>
      <family val="1"/>
    </font>
    <font>
      <b/>
      <sz val="12"/>
      <color indexed="51"/>
      <name val="Arial"/>
      <family val="0"/>
    </font>
    <font>
      <sz val="12"/>
      <color indexed="51"/>
      <name val="Arial"/>
      <family val="0"/>
    </font>
    <font>
      <sz val="10"/>
      <color indexed="51"/>
      <name val="Arial"/>
      <family val="0"/>
    </font>
    <font>
      <b/>
      <sz val="12"/>
      <color indexed="13"/>
      <name val="Arial"/>
      <family val="0"/>
    </font>
    <font>
      <sz val="12"/>
      <color indexed="13"/>
      <name val="Arial"/>
      <family val="0"/>
    </font>
    <font>
      <sz val="10"/>
      <color indexed="13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left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2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164" fontId="0" fillId="0" borderId="0" xfId="0" applyNumberFormat="1" applyBorder="1" applyAlignment="1">
      <alignment horizontal="center"/>
    </xf>
    <xf numFmtId="164" fontId="2" fillId="0" borderId="2" xfId="0" applyNumberFormat="1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2" fontId="2" fillId="0" borderId="0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2" fillId="0" borderId="3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right"/>
    </xf>
    <xf numFmtId="2" fontId="2" fillId="2" borderId="4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164" fontId="0" fillId="0" borderId="4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/>
    </xf>
    <xf numFmtId="164" fontId="1" fillId="0" borderId="4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2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5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14" fillId="0" borderId="4" xfId="0" applyFont="1" applyBorder="1" applyAlignment="1">
      <alignment horizontal="center"/>
    </xf>
    <xf numFmtId="164" fontId="14" fillId="0" borderId="0" xfId="0" applyNumberFormat="1" applyFont="1" applyBorder="1" applyAlignment="1">
      <alignment/>
    </xf>
    <xf numFmtId="164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164" fontId="14" fillId="0" borderId="0" xfId="0" applyNumberFormat="1" applyFont="1" applyAlignment="1">
      <alignment/>
    </xf>
    <xf numFmtId="0" fontId="14" fillId="0" borderId="8" xfId="0" applyFont="1" applyBorder="1" applyAlignment="1">
      <alignment horizontal="center"/>
    </xf>
    <xf numFmtId="164" fontId="14" fillId="0" borderId="2" xfId="0" applyNumberFormat="1" applyFont="1" applyBorder="1" applyAlignment="1">
      <alignment/>
    </xf>
    <xf numFmtId="0" fontId="14" fillId="0" borderId="2" xfId="0" applyFont="1" applyBorder="1" applyAlignment="1">
      <alignment/>
    </xf>
    <xf numFmtId="164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64" fontId="15" fillId="0" borderId="5" xfId="0" applyNumberFormat="1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6" fillId="0" borderId="4" xfId="0" applyFont="1" applyBorder="1" applyAlignment="1">
      <alignment horizontal="center" vertical="center"/>
    </xf>
    <xf numFmtId="164" fontId="16" fillId="0" borderId="0" xfId="0" applyNumberFormat="1" applyFont="1" applyBorder="1" applyAlignment="1">
      <alignment vertical="center"/>
    </xf>
    <xf numFmtId="164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4" xfId="0" applyFont="1" applyBorder="1" applyAlignment="1">
      <alignment horizontal="center"/>
    </xf>
    <xf numFmtId="164" fontId="16" fillId="0" borderId="0" xfId="0" applyNumberFormat="1" applyFont="1" applyBorder="1" applyAlignment="1">
      <alignment/>
    </xf>
    <xf numFmtId="164" fontId="16" fillId="0" borderId="0" xfId="0" applyNumberFormat="1" applyFont="1" applyAlignment="1">
      <alignment/>
    </xf>
    <xf numFmtId="0" fontId="16" fillId="0" borderId="0" xfId="0" applyFont="1" applyAlignment="1">
      <alignment/>
    </xf>
    <xf numFmtId="164" fontId="14" fillId="0" borderId="4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/>
    </xf>
    <xf numFmtId="2" fontId="15" fillId="0" borderId="7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"/>
  <sheetViews>
    <sheetView tabSelected="1" workbookViewId="0" topLeftCell="A1">
      <selection activeCell="N17" sqref="N16:N17"/>
    </sheetView>
  </sheetViews>
  <sheetFormatPr defaultColWidth="9.140625" defaultRowHeight="12.75"/>
  <cols>
    <col min="1" max="1" width="5.28125" style="1" customWidth="1"/>
    <col min="2" max="2" width="5.00390625" style="5" customWidth="1"/>
    <col min="3" max="3" width="6.140625" style="2" customWidth="1"/>
    <col min="4" max="4" width="4.7109375" style="3" customWidth="1"/>
    <col min="5" max="5" width="14.7109375" style="6" customWidth="1"/>
    <col min="6" max="6" width="12.140625" style="18" customWidth="1"/>
    <col min="7" max="7" width="11.00390625" style="6" customWidth="1"/>
    <col min="8" max="8" width="6.57421875" style="25" customWidth="1"/>
    <col min="9" max="9" width="9.421875" style="4" customWidth="1"/>
    <col min="10" max="10" width="8.00390625" style="4" customWidth="1"/>
    <col min="11" max="11" width="7.00390625" style="1" customWidth="1"/>
    <col min="12" max="12" width="6.7109375" style="25" customWidth="1"/>
    <col min="13" max="13" width="8.8515625" style="87" customWidth="1"/>
    <col min="14" max="14" width="8.7109375" style="97" customWidth="1"/>
    <col min="15" max="15" width="7.57421875" style="97" customWidth="1"/>
    <col min="16" max="16" width="7.421875" style="97" customWidth="1"/>
    <col min="17" max="17" width="9.140625" style="88" customWidth="1"/>
    <col min="18" max="18" width="9.140625" style="89" customWidth="1"/>
    <col min="19" max="19" width="10.8515625" style="90" bestFit="1" customWidth="1"/>
    <col min="20" max="20" width="9.140625" style="90" customWidth="1"/>
    <col min="21" max="24" width="9.140625" style="69" customWidth="1"/>
  </cols>
  <sheetData>
    <row r="1" spans="1:24" s="15" customFormat="1" ht="21.75" customHeight="1">
      <c r="A1" s="57" t="s">
        <v>25</v>
      </c>
      <c r="B1" s="58"/>
      <c r="C1" s="39">
        <v>0.9</v>
      </c>
      <c r="D1" s="38" t="s">
        <v>9</v>
      </c>
      <c r="E1" s="43">
        <f>NORMINV(C1+0.5*(1-C1),0,1)</f>
        <v>1.6448536269514724</v>
      </c>
      <c r="F1" s="12" t="s">
        <v>13</v>
      </c>
      <c r="G1" s="17"/>
      <c r="H1" s="54" t="s">
        <v>11</v>
      </c>
      <c r="I1" s="55"/>
      <c r="J1" s="56"/>
      <c r="K1" s="60" t="s">
        <v>21</v>
      </c>
      <c r="L1" s="60"/>
      <c r="M1" s="70"/>
      <c r="N1" s="92"/>
      <c r="O1" s="92"/>
      <c r="P1" s="92"/>
      <c r="Q1" s="71"/>
      <c r="R1" s="72"/>
      <c r="S1" s="73"/>
      <c r="T1" s="73"/>
      <c r="U1" s="62"/>
      <c r="V1" s="62"/>
      <c r="W1" s="62"/>
      <c r="X1" s="62"/>
    </row>
    <row r="2" spans="1:24" s="13" customFormat="1" ht="21.75" customHeight="1">
      <c r="A2" s="60" t="s">
        <v>12</v>
      </c>
      <c r="B2" s="61"/>
      <c r="C2" s="23" t="s">
        <v>33</v>
      </c>
      <c r="D2" s="23" t="s">
        <v>2</v>
      </c>
      <c r="E2" s="17" t="s">
        <v>10</v>
      </c>
      <c r="F2" s="23" t="s">
        <v>7</v>
      </c>
      <c r="G2" s="17" t="s">
        <v>8</v>
      </c>
      <c r="H2" s="53" t="s">
        <v>6</v>
      </c>
      <c r="I2" s="53"/>
      <c r="J2" s="14" t="s">
        <v>16</v>
      </c>
      <c r="K2" s="59" t="s">
        <v>20</v>
      </c>
      <c r="L2" s="55"/>
      <c r="M2" s="91" t="s">
        <v>24</v>
      </c>
      <c r="N2" s="74"/>
      <c r="O2" s="74"/>
      <c r="Q2" s="74"/>
      <c r="R2" s="75"/>
      <c r="S2" s="74"/>
      <c r="T2" s="74"/>
      <c r="U2" s="63"/>
      <c r="V2" s="63"/>
      <c r="W2" s="63"/>
      <c r="X2" s="63"/>
    </row>
    <row r="3" spans="1:24" s="10" customFormat="1" ht="20.25" customHeight="1" thickBot="1">
      <c r="A3" s="8" t="s">
        <v>0</v>
      </c>
      <c r="B3" s="9" t="s">
        <v>1</v>
      </c>
      <c r="C3" s="42" t="s">
        <v>23</v>
      </c>
      <c r="D3" s="16" t="s">
        <v>3</v>
      </c>
      <c r="E3" s="41" t="s">
        <v>22</v>
      </c>
      <c r="F3" s="19" t="s">
        <v>15</v>
      </c>
      <c r="G3" s="26" t="s">
        <v>14</v>
      </c>
      <c r="H3" s="24" t="s">
        <v>5</v>
      </c>
      <c r="I3" s="7" t="s">
        <v>4</v>
      </c>
      <c r="J3" s="11" t="s">
        <v>17</v>
      </c>
      <c r="K3" s="8" t="s">
        <v>18</v>
      </c>
      <c r="L3" s="8" t="s">
        <v>19</v>
      </c>
      <c r="M3" s="76" t="s">
        <v>23</v>
      </c>
      <c r="N3" s="93" t="s">
        <v>26</v>
      </c>
      <c r="O3" s="93" t="s">
        <v>31</v>
      </c>
      <c r="P3" s="93" t="s">
        <v>32</v>
      </c>
      <c r="Q3" s="77" t="s">
        <v>27</v>
      </c>
      <c r="R3" s="77" t="s">
        <v>28</v>
      </c>
      <c r="S3" s="78" t="s">
        <v>29</v>
      </c>
      <c r="T3" s="78" t="s">
        <v>30</v>
      </c>
      <c r="U3" s="64"/>
      <c r="V3" s="64"/>
      <c r="W3" s="64"/>
      <c r="X3" s="64"/>
    </row>
    <row r="4" spans="1:24" s="30" customFormat="1" ht="21.75" customHeight="1" thickTop="1">
      <c r="A4" s="27">
        <v>0</v>
      </c>
      <c r="B4" s="28">
        <v>50</v>
      </c>
      <c r="C4" s="99" t="str">
        <f>CONCATENATE(O4," +- ",P4)</f>
        <v>0.00 +- 0.000</v>
      </c>
      <c r="D4" s="100"/>
      <c r="E4" s="50"/>
      <c r="F4" s="49" t="str">
        <f aca="true" t="shared" si="0" ref="F4:F13">CONCATENATE("( ",S4," , ",T4," )")</f>
        <v>( 0.000 , 0.000 )</v>
      </c>
      <c r="G4" s="50"/>
      <c r="H4" s="27">
        <v>0.24</v>
      </c>
      <c r="I4" s="29">
        <f>(M4-H4)/SQRT(H4*(1-H4)/B4)</f>
        <v>-3.973597071195131</v>
      </c>
      <c r="J4" s="29">
        <f>2*(NORMSDIST(-1*ABS(I4)))</f>
        <v>7.079528640829835E-05</v>
      </c>
      <c r="K4" s="27" t="str">
        <f>IF(J4&lt;0.1,"yes","no")</f>
        <v>yes</v>
      </c>
      <c r="L4" s="27" t="str">
        <f>IF(J4&lt;0.05,"yes","no")</f>
        <v>yes</v>
      </c>
      <c r="M4" s="104">
        <f>A4/B4</f>
        <v>0</v>
      </c>
      <c r="N4" s="98">
        <f>$E$1*SQRT(M4*(1-M4)/B4)</f>
        <v>0</v>
      </c>
      <c r="O4" s="94" t="str">
        <f>TEXT(M4,"0.00")</f>
        <v>0.00</v>
      </c>
      <c r="P4" s="94" t="str">
        <f>TEXT(N4,"0.000")</f>
        <v>0.000</v>
      </c>
      <c r="Q4" s="79">
        <f>M4-N4</f>
        <v>0</v>
      </c>
      <c r="R4" s="79">
        <f>M4+N4</f>
        <v>0</v>
      </c>
      <c r="S4" s="80" t="str">
        <f>TEXT(Q4,"0.000")</f>
        <v>0.000</v>
      </c>
      <c r="T4" s="80" t="str">
        <f>TEXT(R4,"0.000")</f>
        <v>0.000</v>
      </c>
      <c r="U4" s="65"/>
      <c r="V4" s="65"/>
      <c r="W4" s="65"/>
      <c r="X4" s="65"/>
    </row>
    <row r="5" spans="1:24" s="30" customFormat="1" ht="21.75" customHeight="1">
      <c r="A5" s="27">
        <v>1</v>
      </c>
      <c r="B5" s="28">
        <v>50</v>
      </c>
      <c r="C5" s="99" t="str">
        <f>CONCATENATE(O5," +- ",P5)</f>
        <v>0.02 +- 0.033</v>
      </c>
      <c r="D5" s="100"/>
      <c r="E5" s="50"/>
      <c r="F5" s="49" t="str">
        <f t="shared" si="0"/>
        <v>( -0.013 , 0.053 )</v>
      </c>
      <c r="G5" s="50"/>
      <c r="H5" s="27">
        <v>0.24</v>
      </c>
      <c r="I5" s="29">
        <f>(M5-H5)/SQRT(H5*(1-H5)/B5)</f>
        <v>-3.6424639819288704</v>
      </c>
      <c r="J5" s="29">
        <f aca="true" t="shared" si="1" ref="J5:J30">2*(NORMSDIST(-1*ABS(I5)))</f>
        <v>0.0002700407718299047</v>
      </c>
      <c r="K5" s="27" t="str">
        <f aca="true" t="shared" si="2" ref="K5:K13">IF(J5&lt;0.1,"yes","no")</f>
        <v>yes</v>
      </c>
      <c r="L5" s="27" t="str">
        <f aca="true" t="shared" si="3" ref="L5:L13">IF(J5&lt;0.05,"yes","no")</f>
        <v>yes</v>
      </c>
      <c r="M5" s="104">
        <f aca="true" t="shared" si="4" ref="M5:M30">A5/B5</f>
        <v>0.02</v>
      </c>
      <c r="N5" s="98">
        <f aca="true" t="shared" si="5" ref="N5:N30">$E$1*SQRT(M5*(1-M5)/B5)</f>
        <v>0.032566440302946864</v>
      </c>
      <c r="O5" s="94" t="str">
        <f aca="true" t="shared" si="6" ref="O5:O30">TEXT(M5,"0.00")</f>
        <v>0.02</v>
      </c>
      <c r="P5" s="94" t="str">
        <f aca="true" t="shared" si="7" ref="P5:P30">TEXT(N5,"0.000")</f>
        <v>0.033</v>
      </c>
      <c r="Q5" s="79">
        <f aca="true" t="shared" si="8" ref="Q5:Q30">M5-N5</f>
        <v>-0.012566440302946864</v>
      </c>
      <c r="R5" s="79">
        <f aca="true" t="shared" si="9" ref="R5:R30">M5+N5</f>
        <v>0.05256644030294687</v>
      </c>
      <c r="S5" s="80" t="str">
        <f aca="true" t="shared" si="10" ref="S5:S30">TEXT(Q5,"0.000")</f>
        <v>-0.013</v>
      </c>
      <c r="T5" s="80" t="str">
        <f aca="true" t="shared" si="11" ref="T5:T30">TEXT(R5,"0.000")</f>
        <v>0.053</v>
      </c>
      <c r="U5" s="65"/>
      <c r="V5" s="65"/>
      <c r="W5" s="65"/>
      <c r="X5" s="65"/>
    </row>
    <row r="6" spans="1:24" s="30" customFormat="1" ht="21.75" customHeight="1">
      <c r="A6" s="27">
        <v>2</v>
      </c>
      <c r="B6" s="28">
        <v>50</v>
      </c>
      <c r="C6" s="99" t="str">
        <f>CONCATENATE(O6," +- ",P6)</f>
        <v>0.04 +- 0.046</v>
      </c>
      <c r="D6" s="100"/>
      <c r="E6" s="50"/>
      <c r="F6" s="49" t="str">
        <f t="shared" si="0"/>
        <v>( -0.006 , 0.086 )</v>
      </c>
      <c r="G6" s="50"/>
      <c r="H6" s="27">
        <v>0.24</v>
      </c>
      <c r="I6" s="29">
        <f>(M6-H6)/SQRT(H6*(1-H6)/B6)</f>
        <v>-3.311330892662609</v>
      </c>
      <c r="J6" s="29">
        <f t="shared" si="1"/>
        <v>0.0009285334224666819</v>
      </c>
      <c r="K6" s="27" t="str">
        <f t="shared" si="2"/>
        <v>yes</v>
      </c>
      <c r="L6" s="27" t="str">
        <f t="shared" si="3"/>
        <v>yes</v>
      </c>
      <c r="M6" s="104">
        <f t="shared" si="4"/>
        <v>0.04</v>
      </c>
      <c r="N6" s="98">
        <f t="shared" si="5"/>
        <v>0.04558352084630231</v>
      </c>
      <c r="O6" s="94" t="str">
        <f t="shared" si="6"/>
        <v>0.04</v>
      </c>
      <c r="P6" s="94" t="str">
        <f t="shared" si="7"/>
        <v>0.046</v>
      </c>
      <c r="Q6" s="79">
        <f t="shared" si="8"/>
        <v>-0.0055835208463023075</v>
      </c>
      <c r="R6" s="79">
        <f t="shared" si="9"/>
        <v>0.0855835208463023</v>
      </c>
      <c r="S6" s="80" t="str">
        <f t="shared" si="10"/>
        <v>-0.006</v>
      </c>
      <c r="T6" s="80" t="str">
        <f t="shared" si="11"/>
        <v>0.086</v>
      </c>
      <c r="U6" s="65"/>
      <c r="V6" s="65"/>
      <c r="W6" s="65"/>
      <c r="X6" s="65"/>
    </row>
    <row r="7" spans="1:24" s="30" customFormat="1" ht="21.75" customHeight="1">
      <c r="A7" s="27">
        <v>3</v>
      </c>
      <c r="B7" s="28">
        <v>50</v>
      </c>
      <c r="C7" s="99" t="str">
        <f>CONCATENATE(O7," +- ",P7)</f>
        <v>0.06 +- 0.055</v>
      </c>
      <c r="D7" s="100"/>
      <c r="E7" s="50"/>
      <c r="F7" s="49" t="str">
        <f t="shared" si="0"/>
        <v>( 0.005 , 0.115 )</v>
      </c>
      <c r="G7" s="50"/>
      <c r="H7" s="27">
        <v>0.24</v>
      </c>
      <c r="I7" s="29">
        <f>(M7-H7)/SQRT(H7*(1-H7)/B7)</f>
        <v>-2.980197803396348</v>
      </c>
      <c r="J7" s="29">
        <f t="shared" si="1"/>
        <v>0.0028806230700066937</v>
      </c>
      <c r="K7" s="27" t="str">
        <f t="shared" si="2"/>
        <v>yes</v>
      </c>
      <c r="L7" s="27" t="str">
        <f t="shared" si="3"/>
        <v>yes</v>
      </c>
      <c r="M7" s="104">
        <f t="shared" si="4"/>
        <v>0.06</v>
      </c>
      <c r="N7" s="98">
        <f t="shared" si="5"/>
        <v>0.05524357895918426</v>
      </c>
      <c r="O7" s="94" t="str">
        <f t="shared" si="6"/>
        <v>0.06</v>
      </c>
      <c r="P7" s="94" t="str">
        <f t="shared" si="7"/>
        <v>0.055</v>
      </c>
      <c r="Q7" s="79">
        <f t="shared" si="8"/>
        <v>0.0047564210408157365</v>
      </c>
      <c r="R7" s="79">
        <f t="shared" si="9"/>
        <v>0.11524357895918426</v>
      </c>
      <c r="S7" s="80" t="str">
        <f t="shared" si="10"/>
        <v>0.005</v>
      </c>
      <c r="T7" s="80" t="str">
        <f t="shared" si="11"/>
        <v>0.115</v>
      </c>
      <c r="U7" s="65"/>
      <c r="V7" s="65"/>
      <c r="W7" s="65"/>
      <c r="X7" s="65"/>
    </row>
    <row r="8" spans="1:24" s="32" customFormat="1" ht="21.75" customHeight="1">
      <c r="A8" s="31">
        <v>4</v>
      </c>
      <c r="B8" s="28">
        <v>50</v>
      </c>
      <c r="C8" s="99" t="str">
        <f>CONCATENATE(O8," +- ",P8)</f>
        <v>0.08 +- 0.063</v>
      </c>
      <c r="D8" s="100"/>
      <c r="E8" s="50"/>
      <c r="F8" s="49" t="str">
        <f t="shared" si="0"/>
        <v>( 0.017 , 0.143 )</v>
      </c>
      <c r="G8" s="50"/>
      <c r="H8" s="27">
        <v>0.24</v>
      </c>
      <c r="I8" s="29">
        <f>(M8-H8)/SQRT(H8*(1-H8)/B8)</f>
        <v>-2.649064714130087</v>
      </c>
      <c r="J8" s="29">
        <f t="shared" si="1"/>
        <v>0.008071487425267865</v>
      </c>
      <c r="K8" s="27" t="str">
        <f t="shared" si="2"/>
        <v>yes</v>
      </c>
      <c r="L8" s="27" t="str">
        <f t="shared" si="3"/>
        <v>yes</v>
      </c>
      <c r="M8" s="104">
        <f t="shared" si="4"/>
        <v>0.08</v>
      </c>
      <c r="N8" s="98">
        <f t="shared" si="5"/>
        <v>0.06310752700295306</v>
      </c>
      <c r="O8" s="94" t="str">
        <f t="shared" si="6"/>
        <v>0.08</v>
      </c>
      <c r="P8" s="94" t="str">
        <f t="shared" si="7"/>
        <v>0.063</v>
      </c>
      <c r="Q8" s="79">
        <f t="shared" si="8"/>
        <v>0.016892472997046937</v>
      </c>
      <c r="R8" s="79">
        <f t="shared" si="9"/>
        <v>0.14310752700295307</v>
      </c>
      <c r="S8" s="80" t="str">
        <f t="shared" si="10"/>
        <v>0.017</v>
      </c>
      <c r="T8" s="80" t="str">
        <f t="shared" si="11"/>
        <v>0.143</v>
      </c>
      <c r="U8" s="66"/>
      <c r="V8" s="66"/>
      <c r="W8" s="66"/>
      <c r="X8" s="66"/>
    </row>
    <row r="9" spans="1:24" s="32" customFormat="1" ht="21.75" customHeight="1">
      <c r="A9" s="31">
        <v>5</v>
      </c>
      <c r="B9" s="28">
        <v>50</v>
      </c>
      <c r="C9" s="99" t="str">
        <f>CONCATENATE(O9," +- ",P9)</f>
        <v>0.10 +- 0.070</v>
      </c>
      <c r="D9" s="100"/>
      <c r="E9" s="50"/>
      <c r="F9" s="49" t="str">
        <f t="shared" si="0"/>
        <v>( 0.030 , 0.170 )</v>
      </c>
      <c r="G9" s="50"/>
      <c r="H9" s="27">
        <v>0.24</v>
      </c>
      <c r="I9" s="29">
        <f>(M9-H9)/SQRT(H9*(1-H9)/B9)</f>
        <v>-2.317931624863826</v>
      </c>
      <c r="J9" s="29">
        <f t="shared" si="1"/>
        <v>0.020453037382801575</v>
      </c>
      <c r="K9" s="27" t="str">
        <f t="shared" si="2"/>
        <v>yes</v>
      </c>
      <c r="L9" s="27" t="str">
        <f t="shared" si="3"/>
        <v>yes</v>
      </c>
      <c r="M9" s="104">
        <f t="shared" si="4"/>
        <v>0.1</v>
      </c>
      <c r="N9" s="98">
        <f t="shared" si="5"/>
        <v>0.06978522922060043</v>
      </c>
      <c r="O9" s="94" t="str">
        <f t="shared" si="6"/>
        <v>0.10</v>
      </c>
      <c r="P9" s="94" t="str">
        <f t="shared" si="7"/>
        <v>0.070</v>
      </c>
      <c r="Q9" s="79">
        <f t="shared" si="8"/>
        <v>0.030214770779399575</v>
      </c>
      <c r="R9" s="79">
        <f t="shared" si="9"/>
        <v>0.16978522922060044</v>
      </c>
      <c r="S9" s="80" t="str">
        <f t="shared" si="10"/>
        <v>0.030</v>
      </c>
      <c r="T9" s="80" t="str">
        <f t="shared" si="11"/>
        <v>0.170</v>
      </c>
      <c r="U9" s="66"/>
      <c r="V9" s="66"/>
      <c r="W9" s="66"/>
      <c r="X9" s="66"/>
    </row>
    <row r="10" spans="1:24" s="32" customFormat="1" ht="21.75" customHeight="1">
      <c r="A10" s="31">
        <v>6</v>
      </c>
      <c r="B10" s="28">
        <v>50</v>
      </c>
      <c r="C10" s="99" t="str">
        <f>CONCATENATE(O10," +- ",P10)</f>
        <v>0.12 +- 0.076</v>
      </c>
      <c r="D10" s="100"/>
      <c r="E10" s="50"/>
      <c r="F10" s="49" t="str">
        <f t="shared" si="0"/>
        <v>( 0.044 , 0.196 )</v>
      </c>
      <c r="G10" s="50"/>
      <c r="H10" s="27">
        <v>0.24</v>
      </c>
      <c r="I10" s="29">
        <f>(M10-H10)/SQRT(H10*(1-H10)/B10)</f>
        <v>-1.9867985355975655</v>
      </c>
      <c r="J10" s="29">
        <f t="shared" si="1"/>
        <v>0.04694472697848151</v>
      </c>
      <c r="K10" s="27" t="str">
        <f t="shared" si="2"/>
        <v>yes</v>
      </c>
      <c r="L10" s="27" t="str">
        <f t="shared" si="3"/>
        <v>yes</v>
      </c>
      <c r="M10" s="104">
        <f t="shared" si="4"/>
        <v>0.12</v>
      </c>
      <c r="N10" s="98">
        <f t="shared" si="5"/>
        <v>0.0755917176352642</v>
      </c>
      <c r="O10" s="94" t="str">
        <f t="shared" si="6"/>
        <v>0.12</v>
      </c>
      <c r="P10" s="94" t="str">
        <f t="shared" si="7"/>
        <v>0.076</v>
      </c>
      <c r="Q10" s="79">
        <f t="shared" si="8"/>
        <v>0.04440828236473579</v>
      </c>
      <c r="R10" s="79">
        <f t="shared" si="9"/>
        <v>0.1955917176352642</v>
      </c>
      <c r="S10" s="80" t="str">
        <f t="shared" si="10"/>
        <v>0.044</v>
      </c>
      <c r="T10" s="80" t="str">
        <f t="shared" si="11"/>
        <v>0.196</v>
      </c>
      <c r="U10" s="66"/>
      <c r="V10" s="66"/>
      <c r="W10" s="66"/>
      <c r="X10" s="66"/>
    </row>
    <row r="11" spans="1:24" s="32" customFormat="1" ht="21.75" customHeight="1">
      <c r="A11" s="31">
        <v>7</v>
      </c>
      <c r="B11" s="28">
        <v>50</v>
      </c>
      <c r="C11" s="99" t="str">
        <f>CONCATENATE(O11," +- ",P11)</f>
        <v>0.14 +- 0.081</v>
      </c>
      <c r="D11" s="100"/>
      <c r="E11" s="50"/>
      <c r="F11" s="49" t="str">
        <f t="shared" si="0"/>
        <v>( 0.059 , 0.221 )</v>
      </c>
      <c r="G11" s="50"/>
      <c r="H11" s="27">
        <v>0.24</v>
      </c>
      <c r="I11" s="29">
        <f>(M11-H11)/SQRT(H11*(1-H11)/B11)</f>
        <v>-1.6556654463313043</v>
      </c>
      <c r="J11" s="29">
        <f t="shared" si="1"/>
        <v>0.09778958850563702</v>
      </c>
      <c r="K11" s="27" t="str">
        <f t="shared" si="2"/>
        <v>yes</v>
      </c>
      <c r="L11" s="27" t="str">
        <f t="shared" si="3"/>
        <v>no</v>
      </c>
      <c r="M11" s="104">
        <f t="shared" si="4"/>
        <v>0.14</v>
      </c>
      <c r="N11" s="98">
        <f t="shared" si="5"/>
        <v>0.080715231756229</v>
      </c>
      <c r="O11" s="94" t="str">
        <f t="shared" si="6"/>
        <v>0.14</v>
      </c>
      <c r="P11" s="94" t="str">
        <f t="shared" si="7"/>
        <v>0.081</v>
      </c>
      <c r="Q11" s="79">
        <f t="shared" si="8"/>
        <v>0.05928476824377102</v>
      </c>
      <c r="R11" s="79">
        <f t="shared" si="9"/>
        <v>0.220715231756229</v>
      </c>
      <c r="S11" s="80" t="str">
        <f t="shared" si="10"/>
        <v>0.059</v>
      </c>
      <c r="T11" s="80" t="str">
        <f t="shared" si="11"/>
        <v>0.221</v>
      </c>
      <c r="U11" s="66"/>
      <c r="V11" s="66"/>
      <c r="W11" s="66"/>
      <c r="X11" s="66"/>
    </row>
    <row r="12" spans="1:24" s="32" customFormat="1" ht="21.75" customHeight="1">
      <c r="A12" s="31">
        <v>8</v>
      </c>
      <c r="B12" s="28">
        <v>50</v>
      </c>
      <c r="C12" s="99" t="str">
        <f>CONCATENATE(O12," +- ",P12)</f>
        <v>0.16 +- 0.085</v>
      </c>
      <c r="D12" s="100"/>
      <c r="E12" s="50"/>
      <c r="F12" s="49" t="str">
        <f t="shared" si="0"/>
        <v>( 0.075 , 0.245 )</v>
      </c>
      <c r="G12" s="50"/>
      <c r="H12" s="27">
        <v>0.24</v>
      </c>
      <c r="I12" s="29">
        <f>(M12-H12)/SQRT(H12*(1-H12)/B12)</f>
        <v>-1.3245323570650436</v>
      </c>
      <c r="J12" s="29">
        <f t="shared" si="1"/>
        <v>0.18532630419857954</v>
      </c>
      <c r="K12" s="27" t="str">
        <f t="shared" si="2"/>
        <v>no</v>
      </c>
      <c r="L12" s="27" t="str">
        <f t="shared" si="3"/>
        <v>no</v>
      </c>
      <c r="M12" s="104">
        <f t="shared" si="4"/>
        <v>0.16</v>
      </c>
      <c r="N12" s="98">
        <f t="shared" si="5"/>
        <v>0.08527895874486549</v>
      </c>
      <c r="O12" s="94" t="str">
        <f t="shared" si="6"/>
        <v>0.16</v>
      </c>
      <c r="P12" s="94" t="str">
        <f t="shared" si="7"/>
        <v>0.085</v>
      </c>
      <c r="Q12" s="79">
        <f t="shared" si="8"/>
        <v>0.07472104125513451</v>
      </c>
      <c r="R12" s="79">
        <f t="shared" si="9"/>
        <v>0.2452789587448655</v>
      </c>
      <c r="S12" s="80" t="str">
        <f t="shared" si="10"/>
        <v>0.075</v>
      </c>
      <c r="T12" s="80" t="str">
        <f t="shared" si="11"/>
        <v>0.245</v>
      </c>
      <c r="U12" s="66"/>
      <c r="V12" s="66"/>
      <c r="W12" s="66"/>
      <c r="X12" s="66"/>
    </row>
    <row r="13" spans="1:24" s="46" customFormat="1" ht="21.75" customHeight="1" thickBot="1">
      <c r="A13" s="40">
        <v>9</v>
      </c>
      <c r="B13" s="44">
        <v>50</v>
      </c>
      <c r="C13" s="101" t="str">
        <f>CONCATENATE(O13," +- ",P13)</f>
        <v>0.18 +- 0.089</v>
      </c>
      <c r="D13" s="102"/>
      <c r="E13" s="52"/>
      <c r="F13" s="51" t="str">
        <f t="shared" si="0"/>
        <v>( 0.091 , 0.269 )</v>
      </c>
      <c r="G13" s="52"/>
      <c r="H13" s="40">
        <v>0.24</v>
      </c>
      <c r="I13" s="45">
        <f>(M13-H13)/SQRT(H13*(1-H13)/B13)</f>
        <v>-0.9933992677987827</v>
      </c>
      <c r="J13" s="45">
        <f t="shared" si="1"/>
        <v>0.3205154182759784</v>
      </c>
      <c r="K13" s="40" t="str">
        <f t="shared" si="2"/>
        <v>no</v>
      </c>
      <c r="L13" s="40" t="str">
        <f t="shared" si="3"/>
        <v>no</v>
      </c>
      <c r="M13" s="105">
        <f t="shared" si="4"/>
        <v>0.18</v>
      </c>
      <c r="N13" s="103">
        <f t="shared" si="5"/>
        <v>0.08936869852744675</v>
      </c>
      <c r="O13" s="95" t="str">
        <f t="shared" si="6"/>
        <v>0.18</v>
      </c>
      <c r="P13" s="95" t="str">
        <f t="shared" si="7"/>
        <v>0.089</v>
      </c>
      <c r="Q13" s="81">
        <f t="shared" si="8"/>
        <v>0.09063130147255324</v>
      </c>
      <c r="R13" s="81">
        <f t="shared" si="9"/>
        <v>0.2693686985274467</v>
      </c>
      <c r="S13" s="82" t="str">
        <f t="shared" si="10"/>
        <v>0.091</v>
      </c>
      <c r="T13" s="82" t="str">
        <f t="shared" si="11"/>
        <v>0.269</v>
      </c>
      <c r="U13" s="67"/>
      <c r="V13" s="67"/>
      <c r="W13" s="67"/>
      <c r="X13" s="67"/>
    </row>
    <row r="14" spans="1:24" s="32" customFormat="1" ht="21.75" customHeight="1">
      <c r="A14" s="31">
        <v>10</v>
      </c>
      <c r="B14" s="28">
        <v>50</v>
      </c>
      <c r="C14" s="99" t="str">
        <f aca="true" t="shared" si="12" ref="C14:C30">CONCATENATE(O14," +- ",P14)</f>
        <v>0.20 +- 0.093</v>
      </c>
      <c r="D14" s="100"/>
      <c r="E14" s="50"/>
      <c r="F14" s="49" t="str">
        <f aca="true" t="shared" si="13" ref="F14:F30">CONCATENATE("( ",S14," , ",T14," )")</f>
        <v>( 0.107 , 0.293 )</v>
      </c>
      <c r="G14" s="50"/>
      <c r="H14" s="27">
        <v>0.24</v>
      </c>
      <c r="I14" s="29">
        <f>(M14-H14)/SQRT(H14*(1-H14)/B14)</f>
        <v>-0.6622661785325216</v>
      </c>
      <c r="J14" s="29">
        <f t="shared" si="1"/>
        <v>0.5078006482752735</v>
      </c>
      <c r="K14" s="27" t="str">
        <f>IF(J14&lt;0.1,"yes","no")</f>
        <v>no</v>
      </c>
      <c r="L14" s="27" t="str">
        <f>IF(J14&lt;0.05,"yes","no")</f>
        <v>no</v>
      </c>
      <c r="M14" s="104">
        <f t="shared" si="4"/>
        <v>0.2</v>
      </c>
      <c r="N14" s="98">
        <f t="shared" si="5"/>
        <v>0.09304697229413392</v>
      </c>
      <c r="O14" s="94" t="str">
        <f t="shared" si="6"/>
        <v>0.20</v>
      </c>
      <c r="P14" s="94" t="str">
        <f t="shared" si="7"/>
        <v>0.093</v>
      </c>
      <c r="Q14" s="79">
        <f t="shared" si="8"/>
        <v>0.1069530277058661</v>
      </c>
      <c r="R14" s="79">
        <f t="shared" si="9"/>
        <v>0.2930469722941339</v>
      </c>
      <c r="S14" s="80" t="str">
        <f t="shared" si="10"/>
        <v>0.107</v>
      </c>
      <c r="T14" s="80" t="str">
        <f t="shared" si="11"/>
        <v>0.293</v>
      </c>
      <c r="U14" s="66"/>
      <c r="V14" s="66"/>
      <c r="W14" s="66"/>
      <c r="X14" s="66"/>
    </row>
    <row r="15" spans="1:24" s="32" customFormat="1" ht="21.75" customHeight="1">
      <c r="A15" s="31">
        <v>11</v>
      </c>
      <c r="B15" s="28">
        <v>50</v>
      </c>
      <c r="C15" s="99" t="str">
        <f t="shared" si="12"/>
        <v>0.22 +- 0.096</v>
      </c>
      <c r="D15" s="100"/>
      <c r="E15" s="50"/>
      <c r="F15" s="49" t="str">
        <f t="shared" si="13"/>
        <v>( 0.124 , 0.316 )</v>
      </c>
      <c r="G15" s="50"/>
      <c r="H15" s="27">
        <v>0.24</v>
      </c>
      <c r="I15" s="29">
        <f>(M15-H15)/SQRT(H15*(1-H15)/B15)</f>
        <v>-0.3311330892662608</v>
      </c>
      <c r="J15" s="29">
        <f t="shared" si="1"/>
        <v>0.7405439585673186</v>
      </c>
      <c r="K15" s="27" t="str">
        <f>IF(J15&lt;0.1,"yes","no")</f>
        <v>no</v>
      </c>
      <c r="L15" s="27" t="str">
        <f aca="true" t="shared" si="14" ref="L15:L24">IF(J15&lt;0.05,"yes","no")</f>
        <v>no</v>
      </c>
      <c r="M15" s="104">
        <f t="shared" si="4"/>
        <v>0.22</v>
      </c>
      <c r="N15" s="98">
        <f t="shared" si="5"/>
        <v>0.096360910822052</v>
      </c>
      <c r="O15" s="94" t="str">
        <f t="shared" si="6"/>
        <v>0.22</v>
      </c>
      <c r="P15" s="94" t="str">
        <f t="shared" si="7"/>
        <v>0.096</v>
      </c>
      <c r="Q15" s="79">
        <f t="shared" si="8"/>
        <v>0.123639089177948</v>
      </c>
      <c r="R15" s="79">
        <f t="shared" si="9"/>
        <v>0.316360910822052</v>
      </c>
      <c r="S15" s="80" t="str">
        <f t="shared" si="10"/>
        <v>0.124</v>
      </c>
      <c r="T15" s="80" t="str">
        <f t="shared" si="11"/>
        <v>0.316</v>
      </c>
      <c r="U15" s="66"/>
      <c r="V15" s="66"/>
      <c r="W15" s="66"/>
      <c r="X15" s="66"/>
    </row>
    <row r="16" spans="1:24" s="32" customFormat="1" ht="21.75" customHeight="1">
      <c r="A16" s="31">
        <v>12</v>
      </c>
      <c r="B16" s="28">
        <v>50</v>
      </c>
      <c r="C16" s="99" t="str">
        <f t="shared" si="12"/>
        <v>0.24 +- 0.099</v>
      </c>
      <c r="D16" s="100"/>
      <c r="E16" s="50"/>
      <c r="F16" s="49" t="str">
        <f t="shared" si="13"/>
        <v>( 0.141 , 0.339 )</v>
      </c>
      <c r="G16" s="50"/>
      <c r="H16" s="27">
        <v>0.24</v>
      </c>
      <c r="I16" s="29">
        <f>(M16-H16)/SQRT(H16*(1-H16)/B16)</f>
        <v>0</v>
      </c>
      <c r="J16" s="29">
        <f t="shared" si="1"/>
        <v>1</v>
      </c>
      <c r="K16" s="27" t="str">
        <f aca="true" t="shared" si="15" ref="K16:K22">IF(J16&lt;0.1,"yes","no")</f>
        <v>no</v>
      </c>
      <c r="L16" s="27" t="str">
        <f t="shared" si="14"/>
        <v>no</v>
      </c>
      <c r="M16" s="104">
        <f t="shared" si="4"/>
        <v>0.24</v>
      </c>
      <c r="N16" s="98">
        <f t="shared" si="5"/>
        <v>0.09934698042990572</v>
      </c>
      <c r="O16" s="94" t="str">
        <f t="shared" si="6"/>
        <v>0.24</v>
      </c>
      <c r="P16" s="94" t="str">
        <f t="shared" si="7"/>
        <v>0.099</v>
      </c>
      <c r="Q16" s="79">
        <f t="shared" si="8"/>
        <v>0.14065301957009427</v>
      </c>
      <c r="R16" s="79">
        <f t="shared" si="9"/>
        <v>0.33934698042990574</v>
      </c>
      <c r="S16" s="80" t="str">
        <f t="shared" si="10"/>
        <v>0.141</v>
      </c>
      <c r="T16" s="80" t="str">
        <f t="shared" si="11"/>
        <v>0.339</v>
      </c>
      <c r="U16" s="66"/>
      <c r="V16" s="66"/>
      <c r="W16" s="66"/>
      <c r="X16" s="66"/>
    </row>
    <row r="17" spans="1:24" s="32" customFormat="1" ht="21.75" customHeight="1">
      <c r="A17" s="31">
        <v>13</v>
      </c>
      <c r="B17" s="28">
        <v>50</v>
      </c>
      <c r="C17" s="99" t="str">
        <f t="shared" si="12"/>
        <v>0.26 +- 0.102</v>
      </c>
      <c r="D17" s="100"/>
      <c r="E17" s="50"/>
      <c r="F17" s="49" t="str">
        <f t="shared" si="13"/>
        <v>( 0.158 , 0.362 )</v>
      </c>
      <c r="G17" s="50"/>
      <c r="H17" s="27">
        <v>0.24</v>
      </c>
      <c r="I17" s="29">
        <f>(M17-H17)/SQRT(H17*(1-H17)/B17)</f>
        <v>0.3311330892662612</v>
      </c>
      <c r="J17" s="29">
        <f t="shared" si="1"/>
        <v>0.7405439585673181</v>
      </c>
      <c r="K17" s="27" t="str">
        <f t="shared" si="15"/>
        <v>no</v>
      </c>
      <c r="L17" s="27" t="str">
        <f t="shared" si="14"/>
        <v>no</v>
      </c>
      <c r="M17" s="104">
        <f t="shared" si="4"/>
        <v>0.26</v>
      </c>
      <c r="N17" s="98">
        <f t="shared" si="5"/>
        <v>0.10203397086930975</v>
      </c>
      <c r="O17" s="94" t="str">
        <f t="shared" si="6"/>
        <v>0.26</v>
      </c>
      <c r="P17" s="94" t="str">
        <f t="shared" si="7"/>
        <v>0.102</v>
      </c>
      <c r="Q17" s="79">
        <f t="shared" si="8"/>
        <v>0.15796602913069024</v>
      </c>
      <c r="R17" s="79">
        <f t="shared" si="9"/>
        <v>0.3620339708693098</v>
      </c>
      <c r="S17" s="80" t="str">
        <f t="shared" si="10"/>
        <v>0.158</v>
      </c>
      <c r="T17" s="80" t="str">
        <f t="shared" si="11"/>
        <v>0.362</v>
      </c>
      <c r="U17" s="66"/>
      <c r="V17" s="66"/>
      <c r="W17" s="66"/>
      <c r="X17" s="66"/>
    </row>
    <row r="18" spans="1:24" s="32" customFormat="1" ht="21.75" customHeight="1">
      <c r="A18" s="31">
        <v>14</v>
      </c>
      <c r="B18" s="28">
        <v>50</v>
      </c>
      <c r="C18" s="99" t="str">
        <f t="shared" si="12"/>
        <v>0.28 +- 0.104</v>
      </c>
      <c r="D18" s="100"/>
      <c r="E18" s="50"/>
      <c r="F18" s="49" t="str">
        <f t="shared" si="13"/>
        <v>( 0.176 , 0.384 )</v>
      </c>
      <c r="G18" s="50"/>
      <c r="H18" s="27">
        <v>0.24</v>
      </c>
      <c r="I18" s="29">
        <f>(M18-H18)/SQRT(H18*(1-H18)/B18)</f>
        <v>0.6622661785325225</v>
      </c>
      <c r="J18" s="29">
        <f t="shared" si="1"/>
        <v>0.507800648275273</v>
      </c>
      <c r="K18" s="27" t="str">
        <f t="shared" si="15"/>
        <v>no</v>
      </c>
      <c r="L18" s="27" t="str">
        <f t="shared" si="14"/>
        <v>no</v>
      </c>
      <c r="M18" s="104">
        <f t="shared" si="4"/>
        <v>0.28</v>
      </c>
      <c r="N18" s="98">
        <f t="shared" si="5"/>
        <v>0.10444496736038893</v>
      </c>
      <c r="O18" s="94" t="str">
        <f t="shared" si="6"/>
        <v>0.28</v>
      </c>
      <c r="P18" s="94" t="str">
        <f t="shared" si="7"/>
        <v>0.104</v>
      </c>
      <c r="Q18" s="79">
        <f t="shared" si="8"/>
        <v>0.17555503263961109</v>
      </c>
      <c r="R18" s="79">
        <f t="shared" si="9"/>
        <v>0.38444496736038897</v>
      </c>
      <c r="S18" s="80" t="str">
        <f t="shared" si="10"/>
        <v>0.176</v>
      </c>
      <c r="T18" s="80" t="str">
        <f t="shared" si="11"/>
        <v>0.384</v>
      </c>
      <c r="U18" s="66"/>
      <c r="V18" s="66"/>
      <c r="W18" s="66"/>
      <c r="X18" s="66"/>
    </row>
    <row r="19" spans="1:24" s="32" customFormat="1" ht="21.75" customHeight="1">
      <c r="A19" s="31">
        <v>15</v>
      </c>
      <c r="B19" s="28">
        <v>50</v>
      </c>
      <c r="C19" s="99" t="str">
        <f t="shared" si="12"/>
        <v>0.30 +- 0.107</v>
      </c>
      <c r="D19" s="100"/>
      <c r="E19" s="50"/>
      <c r="F19" s="49" t="str">
        <f t="shared" si="13"/>
        <v>( 0.193 , 0.407 )</v>
      </c>
      <c r="G19" s="50"/>
      <c r="H19" s="27">
        <v>0.24</v>
      </c>
      <c r="I19" s="29">
        <f>(M19-H19)/SQRT(H19*(1-H19)/B19)</f>
        <v>0.9933992677987827</v>
      </c>
      <c r="J19" s="29">
        <f t="shared" si="1"/>
        <v>0.3205154182759784</v>
      </c>
      <c r="K19" s="27" t="str">
        <f t="shared" si="15"/>
        <v>no</v>
      </c>
      <c r="L19" s="27" t="str">
        <f t="shared" si="14"/>
        <v>no</v>
      </c>
      <c r="M19" s="104">
        <f t="shared" si="4"/>
        <v>0.3</v>
      </c>
      <c r="N19" s="98">
        <f t="shared" si="5"/>
        <v>0.10659869843108186</v>
      </c>
      <c r="O19" s="94" t="str">
        <f t="shared" si="6"/>
        <v>0.30</v>
      </c>
      <c r="P19" s="94" t="str">
        <f t="shared" si="7"/>
        <v>0.107</v>
      </c>
      <c r="Q19" s="79">
        <f t="shared" si="8"/>
        <v>0.19340130156891813</v>
      </c>
      <c r="R19" s="79">
        <f t="shared" si="9"/>
        <v>0.4065986984310819</v>
      </c>
      <c r="S19" s="80" t="str">
        <f t="shared" si="10"/>
        <v>0.193</v>
      </c>
      <c r="T19" s="80" t="str">
        <f t="shared" si="11"/>
        <v>0.407</v>
      </c>
      <c r="U19" s="66"/>
      <c r="V19" s="66"/>
      <c r="W19" s="66"/>
      <c r="X19" s="66"/>
    </row>
    <row r="20" spans="1:24" s="32" customFormat="1" ht="21.75" customHeight="1">
      <c r="A20" s="31">
        <v>16</v>
      </c>
      <c r="B20" s="28">
        <v>50</v>
      </c>
      <c r="C20" s="99" t="str">
        <f t="shared" si="12"/>
        <v>0.32 +- 0.109</v>
      </c>
      <c r="D20" s="100"/>
      <c r="E20" s="50"/>
      <c r="F20" s="49" t="str">
        <f t="shared" si="13"/>
        <v>( 0.211 , 0.429 )</v>
      </c>
      <c r="G20" s="50"/>
      <c r="H20" s="27">
        <v>0.24</v>
      </c>
      <c r="I20" s="29">
        <f>(M20-H20)/SQRT(H20*(1-H20)/B20)</f>
        <v>1.324532357065044</v>
      </c>
      <c r="J20" s="29">
        <f t="shared" si="1"/>
        <v>0.18532630419857954</v>
      </c>
      <c r="K20" s="27" t="str">
        <f t="shared" si="15"/>
        <v>no</v>
      </c>
      <c r="L20" s="27" t="str">
        <f t="shared" si="14"/>
        <v>no</v>
      </c>
      <c r="M20" s="104">
        <f t="shared" si="4"/>
        <v>0.32</v>
      </c>
      <c r="N20" s="98">
        <f t="shared" si="5"/>
        <v>0.10851048388161966</v>
      </c>
      <c r="O20" s="94" t="str">
        <f t="shared" si="6"/>
        <v>0.32</v>
      </c>
      <c r="P20" s="94" t="str">
        <f t="shared" si="7"/>
        <v>0.109</v>
      </c>
      <c r="Q20" s="79">
        <f t="shared" si="8"/>
        <v>0.21148951611838035</v>
      </c>
      <c r="R20" s="79">
        <f t="shared" si="9"/>
        <v>0.42851048388161966</v>
      </c>
      <c r="S20" s="80" t="str">
        <f t="shared" si="10"/>
        <v>0.211</v>
      </c>
      <c r="T20" s="80" t="str">
        <f t="shared" si="11"/>
        <v>0.429</v>
      </c>
      <c r="U20" s="66"/>
      <c r="V20" s="66"/>
      <c r="W20" s="66"/>
      <c r="X20" s="66"/>
    </row>
    <row r="21" spans="1:24" s="32" customFormat="1" ht="21.75" customHeight="1">
      <c r="A21" s="31">
        <v>17</v>
      </c>
      <c r="B21" s="28">
        <v>50</v>
      </c>
      <c r="C21" s="99" t="str">
        <f t="shared" si="12"/>
        <v>0.34 +- 0.110</v>
      </c>
      <c r="D21" s="100"/>
      <c r="E21" s="50"/>
      <c r="F21" s="49" t="str">
        <f t="shared" si="13"/>
        <v>( 0.230 , 0.450 )</v>
      </c>
      <c r="G21" s="50"/>
      <c r="H21" s="27">
        <v>0.24</v>
      </c>
      <c r="I21" s="29">
        <f>(M21-H21)/SQRT(H21*(1-H21)/B21)</f>
        <v>1.6556654463313052</v>
      </c>
      <c r="J21" s="29">
        <f t="shared" si="1"/>
        <v>0.09778958850563679</v>
      </c>
      <c r="K21" s="27" t="str">
        <f t="shared" si="15"/>
        <v>yes</v>
      </c>
      <c r="L21" s="27" t="str">
        <f t="shared" si="14"/>
        <v>no</v>
      </c>
      <c r="M21" s="104">
        <f t="shared" si="4"/>
        <v>0.34</v>
      </c>
      <c r="N21" s="98">
        <f t="shared" si="5"/>
        <v>0.11019291729498867</v>
      </c>
      <c r="O21" s="94" t="str">
        <f t="shared" si="6"/>
        <v>0.34</v>
      </c>
      <c r="P21" s="94" t="str">
        <f t="shared" si="7"/>
        <v>0.110</v>
      </c>
      <c r="Q21" s="79">
        <f t="shared" si="8"/>
        <v>0.22980708270501135</v>
      </c>
      <c r="R21" s="79">
        <f t="shared" si="9"/>
        <v>0.45019291729498867</v>
      </c>
      <c r="S21" s="80" t="str">
        <f t="shared" si="10"/>
        <v>0.230</v>
      </c>
      <c r="T21" s="80" t="str">
        <f t="shared" si="11"/>
        <v>0.450</v>
      </c>
      <c r="U21" s="66"/>
      <c r="V21" s="66"/>
      <c r="W21" s="66"/>
      <c r="X21" s="66"/>
    </row>
    <row r="22" spans="1:24" s="32" customFormat="1" ht="21.75" customHeight="1">
      <c r="A22" s="31">
        <v>18</v>
      </c>
      <c r="B22" s="28">
        <v>50</v>
      </c>
      <c r="C22" s="99" t="str">
        <f t="shared" si="12"/>
        <v>0.36 +- 0.112</v>
      </c>
      <c r="D22" s="100"/>
      <c r="E22" s="50"/>
      <c r="F22" s="49" t="str">
        <f t="shared" si="13"/>
        <v>( 0.248 , 0.472 )</v>
      </c>
      <c r="G22" s="50"/>
      <c r="H22" s="27">
        <v>0.24</v>
      </c>
      <c r="I22" s="29">
        <f>(M22-H22)/SQRT(H22*(1-H22)/B22)</f>
        <v>1.9867985355975655</v>
      </c>
      <c r="J22" s="29">
        <f t="shared" si="1"/>
        <v>0.04694472697848151</v>
      </c>
      <c r="K22" s="27" t="str">
        <f t="shared" si="15"/>
        <v>yes</v>
      </c>
      <c r="L22" s="27" t="str">
        <f t="shared" si="14"/>
        <v>yes</v>
      </c>
      <c r="M22" s="104">
        <f t="shared" si="4"/>
        <v>0.36</v>
      </c>
      <c r="N22" s="98">
        <f t="shared" si="5"/>
        <v>0.11165636675296069</v>
      </c>
      <c r="O22" s="94" t="str">
        <f t="shared" si="6"/>
        <v>0.36</v>
      </c>
      <c r="P22" s="94" t="str">
        <f t="shared" si="7"/>
        <v>0.112</v>
      </c>
      <c r="Q22" s="79">
        <f t="shared" si="8"/>
        <v>0.24834363324703929</v>
      </c>
      <c r="R22" s="79">
        <f t="shared" si="9"/>
        <v>0.4716563667529607</v>
      </c>
      <c r="S22" s="80" t="str">
        <f t="shared" si="10"/>
        <v>0.248</v>
      </c>
      <c r="T22" s="80" t="str">
        <f t="shared" si="11"/>
        <v>0.472</v>
      </c>
      <c r="U22" s="66"/>
      <c r="V22" s="66"/>
      <c r="W22" s="66"/>
      <c r="X22" s="66"/>
    </row>
    <row r="23" spans="1:24" s="32" customFormat="1" ht="21.75" customHeight="1">
      <c r="A23" s="31">
        <v>19</v>
      </c>
      <c r="B23" s="28">
        <v>50</v>
      </c>
      <c r="C23" s="99" t="str">
        <f t="shared" si="12"/>
        <v>0.38 +- 0.113</v>
      </c>
      <c r="D23" s="100"/>
      <c r="E23" s="50"/>
      <c r="F23" s="49" t="str">
        <f t="shared" si="13"/>
        <v>( 0.267 , 0.493 )</v>
      </c>
      <c r="G23" s="50"/>
      <c r="H23" s="27">
        <v>0.24</v>
      </c>
      <c r="I23" s="29">
        <f>(M23-H23)/SQRT(H23*(1-H23)/B23)</f>
        <v>2.3179316248638266</v>
      </c>
      <c r="J23" s="29">
        <f t="shared" si="1"/>
        <v>0.020453037382801575</v>
      </c>
      <c r="K23" s="27" t="str">
        <f aca="true" t="shared" si="16" ref="K23:K30">IF(J23&lt;0.1,"yes","no")</f>
        <v>yes</v>
      </c>
      <c r="L23" s="27" t="str">
        <f t="shared" si="14"/>
        <v>yes</v>
      </c>
      <c r="M23" s="104">
        <f t="shared" si="4"/>
        <v>0.38</v>
      </c>
      <c r="N23" s="98">
        <f t="shared" si="5"/>
        <v>0.11290934751249601</v>
      </c>
      <c r="O23" s="94" t="str">
        <f t="shared" si="6"/>
        <v>0.38</v>
      </c>
      <c r="P23" s="94" t="str">
        <f t="shared" si="7"/>
        <v>0.113</v>
      </c>
      <c r="Q23" s="79">
        <f t="shared" si="8"/>
        <v>0.26709065248750397</v>
      </c>
      <c r="R23" s="79">
        <f t="shared" si="9"/>
        <v>0.49290934751249604</v>
      </c>
      <c r="S23" s="80" t="str">
        <f t="shared" si="10"/>
        <v>0.267</v>
      </c>
      <c r="T23" s="80" t="str">
        <f t="shared" si="11"/>
        <v>0.493</v>
      </c>
      <c r="U23" s="66"/>
      <c r="V23" s="66"/>
      <c r="W23" s="66"/>
      <c r="X23" s="66"/>
    </row>
    <row r="24" spans="1:24" s="46" customFormat="1" ht="21.75" customHeight="1" thickBot="1">
      <c r="A24" s="40">
        <v>20</v>
      </c>
      <c r="B24" s="44">
        <v>50</v>
      </c>
      <c r="C24" s="101" t="str">
        <f t="shared" si="12"/>
        <v>0.40 +- 0.114</v>
      </c>
      <c r="D24" s="102"/>
      <c r="E24" s="52"/>
      <c r="F24" s="51" t="str">
        <f t="shared" si="13"/>
        <v>( 0.286 , 0.514 )</v>
      </c>
      <c r="G24" s="52"/>
      <c r="H24" s="40">
        <v>0.24</v>
      </c>
      <c r="I24" s="45">
        <f>(M24-H24)/SQRT(H24*(1-H24)/B24)</f>
        <v>2.649064714130088</v>
      </c>
      <c r="J24" s="45">
        <f t="shared" si="1"/>
        <v>0.008071487425268087</v>
      </c>
      <c r="K24" s="40" t="str">
        <f t="shared" si="16"/>
        <v>yes</v>
      </c>
      <c r="L24" s="40" t="str">
        <f t="shared" si="14"/>
        <v>yes</v>
      </c>
      <c r="M24" s="105">
        <f t="shared" si="4"/>
        <v>0.4</v>
      </c>
      <c r="N24" s="103">
        <f t="shared" si="5"/>
        <v>0.11395880211575579</v>
      </c>
      <c r="O24" s="95" t="str">
        <f t="shared" si="6"/>
        <v>0.40</v>
      </c>
      <c r="P24" s="95" t="str">
        <f t="shared" si="7"/>
        <v>0.114</v>
      </c>
      <c r="Q24" s="81">
        <f t="shared" si="8"/>
        <v>0.2860411978842442</v>
      </c>
      <c r="R24" s="81">
        <f t="shared" si="9"/>
        <v>0.5139588021157558</v>
      </c>
      <c r="S24" s="82" t="str">
        <f t="shared" si="10"/>
        <v>0.286</v>
      </c>
      <c r="T24" s="82" t="str">
        <f t="shared" si="11"/>
        <v>0.514</v>
      </c>
      <c r="U24" s="67"/>
      <c r="V24" s="67"/>
      <c r="W24" s="67"/>
      <c r="X24" s="67"/>
    </row>
    <row r="25" spans="1:24" s="107" customFormat="1" ht="21.75" customHeight="1">
      <c r="A25" s="27">
        <v>30</v>
      </c>
      <c r="B25" s="28">
        <v>50</v>
      </c>
      <c r="C25" s="99" t="str">
        <f t="shared" si="12"/>
        <v>0.60 +- 0.114</v>
      </c>
      <c r="D25" s="100"/>
      <c r="E25" s="50"/>
      <c r="F25" s="49" t="str">
        <f t="shared" si="13"/>
        <v>( 0.486 , 0.714 )</v>
      </c>
      <c r="G25" s="50"/>
      <c r="H25" s="27">
        <v>0.24</v>
      </c>
      <c r="I25" s="29">
        <f>(M25-H25)/SQRT(H25*(1-H25)/B25)</f>
        <v>5.960395606792696</v>
      </c>
      <c r="J25" s="29">
        <f t="shared" si="1"/>
        <v>2.5162801118917838E-09</v>
      </c>
      <c r="K25" s="27" t="str">
        <f t="shared" si="16"/>
        <v>yes</v>
      </c>
      <c r="L25" s="27" t="str">
        <f aca="true" t="shared" si="17" ref="L25:L30">IF(J25&lt;0.05,"yes","no")</f>
        <v>yes</v>
      </c>
      <c r="M25" s="104">
        <f t="shared" si="4"/>
        <v>0.6</v>
      </c>
      <c r="N25" s="98">
        <f t="shared" si="5"/>
        <v>0.11395880211575579</v>
      </c>
      <c r="O25" s="94" t="str">
        <f t="shared" si="6"/>
        <v>0.60</v>
      </c>
      <c r="P25" s="94" t="str">
        <f t="shared" si="7"/>
        <v>0.114</v>
      </c>
      <c r="Q25" s="79">
        <f t="shared" si="8"/>
        <v>0.48604119788424416</v>
      </c>
      <c r="R25" s="79">
        <f t="shared" si="9"/>
        <v>0.7139588021157558</v>
      </c>
      <c r="S25" s="80" t="str">
        <f t="shared" si="10"/>
        <v>0.486</v>
      </c>
      <c r="T25" s="80" t="str">
        <f t="shared" si="11"/>
        <v>0.714</v>
      </c>
      <c r="U25" s="106"/>
      <c r="V25" s="106"/>
      <c r="W25" s="106"/>
      <c r="X25" s="106"/>
    </row>
    <row r="26" spans="1:24" s="107" customFormat="1" ht="21.75" customHeight="1">
      <c r="A26" s="27">
        <v>40</v>
      </c>
      <c r="B26" s="28">
        <v>50</v>
      </c>
      <c r="C26" s="99" t="str">
        <f t="shared" si="12"/>
        <v>0.80 +- 0.093</v>
      </c>
      <c r="D26" s="100"/>
      <c r="E26" s="50"/>
      <c r="F26" s="49" t="str">
        <f t="shared" si="13"/>
        <v>( 0.707 , 0.893 )</v>
      </c>
      <c r="G26" s="50"/>
      <c r="H26" s="27">
        <v>0.24</v>
      </c>
      <c r="I26" s="29">
        <f>(M26-H26)/SQRT(H26*(1-H26)/B26)</f>
        <v>9.271726499455307</v>
      </c>
      <c r="J26" s="29">
        <f t="shared" si="1"/>
        <v>1.831568035667939E-20</v>
      </c>
      <c r="K26" s="27" t="str">
        <f t="shared" si="16"/>
        <v>yes</v>
      </c>
      <c r="L26" s="27" t="str">
        <f t="shared" si="17"/>
        <v>yes</v>
      </c>
      <c r="M26" s="104">
        <f t="shared" si="4"/>
        <v>0.8</v>
      </c>
      <c r="N26" s="98">
        <f t="shared" si="5"/>
        <v>0.09304697229413392</v>
      </c>
      <c r="O26" s="94" t="str">
        <f t="shared" si="6"/>
        <v>0.80</v>
      </c>
      <c r="P26" s="94" t="str">
        <f t="shared" si="7"/>
        <v>0.093</v>
      </c>
      <c r="Q26" s="79">
        <f t="shared" si="8"/>
        <v>0.7069530277058661</v>
      </c>
      <c r="R26" s="79">
        <f t="shared" si="9"/>
        <v>0.893046972294134</v>
      </c>
      <c r="S26" s="80" t="str">
        <f t="shared" si="10"/>
        <v>0.707</v>
      </c>
      <c r="T26" s="80" t="str">
        <f t="shared" si="11"/>
        <v>0.893</v>
      </c>
      <c r="U26" s="106"/>
      <c r="V26" s="106"/>
      <c r="W26" s="106"/>
      <c r="X26" s="106"/>
    </row>
    <row r="27" spans="1:24" s="107" customFormat="1" ht="21.75" customHeight="1">
      <c r="A27" s="27">
        <v>45</v>
      </c>
      <c r="B27" s="28">
        <v>50</v>
      </c>
      <c r="C27" s="99" t="str">
        <f t="shared" si="12"/>
        <v>0.90 +- 0.070</v>
      </c>
      <c r="D27" s="100"/>
      <c r="E27" s="50"/>
      <c r="F27" s="49" t="str">
        <f t="shared" si="13"/>
        <v>( 0.830 , 0.970 )</v>
      </c>
      <c r="G27" s="50"/>
      <c r="H27" s="27">
        <v>0.24</v>
      </c>
      <c r="I27" s="29">
        <f>(M27-H27)/SQRT(H27*(1-H27)/B27)</f>
        <v>10.927391945786612</v>
      </c>
      <c r="J27" s="29">
        <f t="shared" si="1"/>
        <v>8.526381511051345E-28</v>
      </c>
      <c r="K27" s="27" t="str">
        <f t="shared" si="16"/>
        <v>yes</v>
      </c>
      <c r="L27" s="27" t="str">
        <f t="shared" si="17"/>
        <v>yes</v>
      </c>
      <c r="M27" s="104">
        <f t="shared" si="4"/>
        <v>0.9</v>
      </c>
      <c r="N27" s="98">
        <f t="shared" si="5"/>
        <v>0.06978522922060043</v>
      </c>
      <c r="O27" s="94" t="str">
        <f t="shared" si="6"/>
        <v>0.90</v>
      </c>
      <c r="P27" s="94" t="str">
        <f t="shared" si="7"/>
        <v>0.070</v>
      </c>
      <c r="Q27" s="79">
        <f t="shared" si="8"/>
        <v>0.8302147707793996</v>
      </c>
      <c r="R27" s="79">
        <f t="shared" si="9"/>
        <v>0.9697852292206004</v>
      </c>
      <c r="S27" s="80" t="str">
        <f t="shared" si="10"/>
        <v>0.830</v>
      </c>
      <c r="T27" s="80" t="str">
        <f t="shared" si="11"/>
        <v>0.970</v>
      </c>
      <c r="U27" s="106"/>
      <c r="V27" s="106"/>
      <c r="W27" s="106"/>
      <c r="X27" s="106"/>
    </row>
    <row r="28" spans="1:24" s="107" customFormat="1" ht="21.75" customHeight="1">
      <c r="A28" s="27">
        <v>48</v>
      </c>
      <c r="B28" s="28">
        <v>50</v>
      </c>
      <c r="C28" s="99" t="str">
        <f t="shared" si="12"/>
        <v>0.96 +- 0.046</v>
      </c>
      <c r="D28" s="100"/>
      <c r="E28" s="50"/>
      <c r="F28" s="49" t="str">
        <f t="shared" si="13"/>
        <v>( 0.914 , 1.006 )</v>
      </c>
      <c r="G28" s="50"/>
      <c r="H28" s="27">
        <v>0.24</v>
      </c>
      <c r="I28" s="29">
        <f>(M28-H28)/SQRT(H28*(1-H28)/B28)</f>
        <v>11.920791213585392</v>
      </c>
      <c r="J28" s="29">
        <f t="shared" si="1"/>
        <v>9.22284694321283E-33</v>
      </c>
      <c r="K28" s="27" t="str">
        <f t="shared" si="16"/>
        <v>yes</v>
      </c>
      <c r="L28" s="27" t="str">
        <f t="shared" si="17"/>
        <v>yes</v>
      </c>
      <c r="M28" s="104">
        <f t="shared" si="4"/>
        <v>0.96</v>
      </c>
      <c r="N28" s="98">
        <f t="shared" si="5"/>
        <v>0.045583520846302336</v>
      </c>
      <c r="O28" s="94" t="str">
        <f t="shared" si="6"/>
        <v>0.96</v>
      </c>
      <c r="P28" s="94" t="str">
        <f t="shared" si="7"/>
        <v>0.046</v>
      </c>
      <c r="Q28" s="79">
        <f t="shared" si="8"/>
        <v>0.9144164791536976</v>
      </c>
      <c r="R28" s="79">
        <f t="shared" si="9"/>
        <v>1.0055835208463022</v>
      </c>
      <c r="S28" s="80" t="str">
        <f t="shared" si="10"/>
        <v>0.914</v>
      </c>
      <c r="T28" s="80" t="str">
        <f t="shared" si="11"/>
        <v>1.006</v>
      </c>
      <c r="U28" s="106"/>
      <c r="V28" s="106"/>
      <c r="W28" s="106"/>
      <c r="X28" s="106"/>
    </row>
    <row r="29" spans="1:24" s="107" customFormat="1" ht="21.75" customHeight="1">
      <c r="A29" s="27">
        <v>49</v>
      </c>
      <c r="B29" s="28">
        <v>50</v>
      </c>
      <c r="C29" s="99" t="str">
        <f t="shared" si="12"/>
        <v>0.98 +- 0.033</v>
      </c>
      <c r="D29" s="100"/>
      <c r="E29" s="50"/>
      <c r="F29" s="49" t="str">
        <f t="shared" si="13"/>
        <v>( 0.947 , 1.013 )</v>
      </c>
      <c r="G29" s="50"/>
      <c r="H29" s="27">
        <v>0.24</v>
      </c>
      <c r="I29" s="29">
        <f>(M29-H29)/SQRT(H29*(1-H29)/B29)</f>
        <v>12.251924302851654</v>
      </c>
      <c r="J29" s="29">
        <f t="shared" si="1"/>
        <v>1.6405637070473442E-34</v>
      </c>
      <c r="K29" s="27" t="str">
        <f t="shared" si="16"/>
        <v>yes</v>
      </c>
      <c r="L29" s="27" t="str">
        <f t="shared" si="17"/>
        <v>yes</v>
      </c>
      <c r="M29" s="104">
        <f t="shared" si="4"/>
        <v>0.98</v>
      </c>
      <c r="N29" s="98">
        <f t="shared" si="5"/>
        <v>0.03256644030294688</v>
      </c>
      <c r="O29" s="94" t="str">
        <f t="shared" si="6"/>
        <v>0.98</v>
      </c>
      <c r="P29" s="94" t="str">
        <f t="shared" si="7"/>
        <v>0.033</v>
      </c>
      <c r="Q29" s="79">
        <f t="shared" si="8"/>
        <v>0.9474335596970531</v>
      </c>
      <c r="R29" s="79">
        <f t="shared" si="9"/>
        <v>1.0125664403029468</v>
      </c>
      <c r="S29" s="80" t="str">
        <f t="shared" si="10"/>
        <v>0.947</v>
      </c>
      <c r="T29" s="80" t="str">
        <f t="shared" si="11"/>
        <v>1.013</v>
      </c>
      <c r="U29" s="106"/>
      <c r="V29" s="106"/>
      <c r="W29" s="106"/>
      <c r="X29" s="106"/>
    </row>
    <row r="30" spans="1:24" s="107" customFormat="1" ht="21.75" customHeight="1">
      <c r="A30" s="27">
        <v>50</v>
      </c>
      <c r="B30" s="28">
        <v>50</v>
      </c>
      <c r="C30" s="99" t="str">
        <f t="shared" si="12"/>
        <v>1.00 +- 0.000</v>
      </c>
      <c r="D30" s="100"/>
      <c r="E30" s="50"/>
      <c r="F30" s="49" t="str">
        <f t="shared" si="13"/>
        <v>( 1.000 , 1.000 )</v>
      </c>
      <c r="G30" s="50"/>
      <c r="H30" s="27">
        <v>0.24</v>
      </c>
      <c r="I30" s="29">
        <f>(M30-H30)/SQRT(H30*(1-H30)/B30)</f>
        <v>12.583057392117915</v>
      </c>
      <c r="J30" s="29">
        <f t="shared" si="1"/>
        <v>2.6170167654934642E-36</v>
      </c>
      <c r="K30" s="27" t="str">
        <f t="shared" si="16"/>
        <v>yes</v>
      </c>
      <c r="L30" s="27" t="str">
        <f t="shared" si="17"/>
        <v>yes</v>
      </c>
      <c r="M30" s="104">
        <f t="shared" si="4"/>
        <v>1</v>
      </c>
      <c r="N30" s="98">
        <f t="shared" si="5"/>
        <v>0</v>
      </c>
      <c r="O30" s="94" t="str">
        <f t="shared" si="6"/>
        <v>1.00</v>
      </c>
      <c r="P30" s="94" t="str">
        <f t="shared" si="7"/>
        <v>0.000</v>
      </c>
      <c r="Q30" s="79">
        <f t="shared" si="8"/>
        <v>1</v>
      </c>
      <c r="R30" s="79">
        <f t="shared" si="9"/>
        <v>1</v>
      </c>
      <c r="S30" s="80" t="str">
        <f t="shared" si="10"/>
        <v>1.000</v>
      </c>
      <c r="T30" s="80" t="str">
        <f t="shared" si="11"/>
        <v>1.000</v>
      </c>
      <c r="U30" s="106"/>
      <c r="V30" s="106"/>
      <c r="W30" s="106"/>
      <c r="X30" s="106"/>
    </row>
    <row r="31" spans="1:24" s="22" customFormat="1" ht="21.75" customHeight="1">
      <c r="A31" s="33"/>
      <c r="B31" s="34"/>
      <c r="C31" s="35"/>
      <c r="D31" s="36"/>
      <c r="E31" s="37"/>
      <c r="F31" s="47"/>
      <c r="G31" s="37"/>
      <c r="H31" s="20"/>
      <c r="I31" s="21"/>
      <c r="J31" s="21"/>
      <c r="K31" s="33"/>
      <c r="L31" s="20"/>
      <c r="M31" s="83"/>
      <c r="N31" s="96"/>
      <c r="O31" s="96"/>
      <c r="P31" s="96"/>
      <c r="Q31" s="84"/>
      <c r="R31" s="85"/>
      <c r="S31" s="86"/>
      <c r="T31" s="86"/>
      <c r="U31" s="68"/>
      <c r="V31" s="68"/>
      <c r="W31" s="68"/>
      <c r="X31" s="68"/>
    </row>
    <row r="32" spans="1:24" s="22" customFormat="1" ht="21.75" customHeight="1">
      <c r="A32" s="33"/>
      <c r="B32" s="34"/>
      <c r="C32" s="35"/>
      <c r="D32" s="36"/>
      <c r="E32" s="37"/>
      <c r="F32" s="47"/>
      <c r="G32" s="37"/>
      <c r="H32" s="20"/>
      <c r="I32" s="21"/>
      <c r="J32" s="21"/>
      <c r="K32" s="33"/>
      <c r="L32" s="20"/>
      <c r="M32" s="83"/>
      <c r="N32" s="96"/>
      <c r="O32" s="96"/>
      <c r="P32" s="96"/>
      <c r="Q32" s="84"/>
      <c r="R32" s="85"/>
      <c r="S32" s="86"/>
      <c r="T32" s="86"/>
      <c r="U32" s="68"/>
      <c r="V32" s="68"/>
      <c r="W32" s="68"/>
      <c r="X32" s="68"/>
    </row>
    <row r="33" spans="1:24" s="22" customFormat="1" ht="12.75">
      <c r="A33" s="33"/>
      <c r="B33" s="34"/>
      <c r="C33" s="35"/>
      <c r="D33" s="36"/>
      <c r="E33" s="37"/>
      <c r="F33" s="47"/>
      <c r="G33" s="37"/>
      <c r="H33" s="20"/>
      <c r="I33" s="21"/>
      <c r="J33" s="21"/>
      <c r="K33" s="33"/>
      <c r="L33" s="20"/>
      <c r="M33" s="83"/>
      <c r="N33" s="96"/>
      <c r="O33" s="96"/>
      <c r="P33" s="96"/>
      <c r="Q33" s="84"/>
      <c r="R33" s="85"/>
      <c r="S33" s="86"/>
      <c r="T33" s="86"/>
      <c r="U33" s="68"/>
      <c r="V33" s="68"/>
      <c r="W33" s="68"/>
      <c r="X33" s="68"/>
    </row>
    <row r="34" spans="1:24" s="22" customFormat="1" ht="12.75">
      <c r="A34" s="33"/>
      <c r="B34" s="34"/>
      <c r="C34" s="35"/>
      <c r="D34" s="36"/>
      <c r="E34" s="37"/>
      <c r="F34" s="47"/>
      <c r="G34" s="37"/>
      <c r="H34" s="20"/>
      <c r="I34" s="21"/>
      <c r="J34" s="21"/>
      <c r="K34" s="33"/>
      <c r="L34" s="20"/>
      <c r="M34" s="83"/>
      <c r="N34" s="96"/>
      <c r="O34" s="96"/>
      <c r="P34" s="96"/>
      <c r="Q34" s="84"/>
      <c r="R34" s="85"/>
      <c r="S34" s="86"/>
      <c r="T34" s="86"/>
      <c r="U34" s="68"/>
      <c r="V34" s="68"/>
      <c r="W34" s="68"/>
      <c r="X34" s="68"/>
    </row>
    <row r="35" spans="1:24" s="22" customFormat="1" ht="12.75">
      <c r="A35" s="33"/>
      <c r="B35" s="34"/>
      <c r="C35" s="35"/>
      <c r="D35" s="36"/>
      <c r="E35" s="37"/>
      <c r="F35" s="47"/>
      <c r="G35" s="37"/>
      <c r="H35" s="20"/>
      <c r="I35" s="21"/>
      <c r="J35" s="21"/>
      <c r="K35" s="33"/>
      <c r="L35" s="20"/>
      <c r="M35" s="83"/>
      <c r="N35" s="96"/>
      <c r="O35" s="96"/>
      <c r="P35" s="96"/>
      <c r="Q35" s="84"/>
      <c r="R35" s="85"/>
      <c r="S35" s="86"/>
      <c r="T35" s="86"/>
      <c r="U35" s="68"/>
      <c r="V35" s="68"/>
      <c r="W35" s="68"/>
      <c r="X35" s="68"/>
    </row>
    <row r="36" spans="1:24" s="22" customFormat="1" ht="12.75">
      <c r="A36" s="33"/>
      <c r="B36" s="34"/>
      <c r="C36" s="35"/>
      <c r="D36" s="36"/>
      <c r="E36" s="37"/>
      <c r="F36" s="47"/>
      <c r="G36" s="37"/>
      <c r="H36" s="20"/>
      <c r="I36" s="21"/>
      <c r="J36" s="21"/>
      <c r="K36" s="33"/>
      <c r="L36" s="20"/>
      <c r="M36" s="83"/>
      <c r="N36" s="96"/>
      <c r="O36" s="96"/>
      <c r="P36" s="96"/>
      <c r="Q36" s="84"/>
      <c r="R36" s="85"/>
      <c r="S36" s="86"/>
      <c r="T36" s="86"/>
      <c r="U36" s="68"/>
      <c r="V36" s="68"/>
      <c r="W36" s="68"/>
      <c r="X36" s="68"/>
    </row>
    <row r="37" spans="1:24" s="22" customFormat="1" ht="12.75">
      <c r="A37" s="33"/>
      <c r="B37" s="34"/>
      <c r="C37" s="35"/>
      <c r="D37" s="36"/>
      <c r="E37" s="37"/>
      <c r="F37" s="47"/>
      <c r="G37" s="37"/>
      <c r="H37" s="20"/>
      <c r="I37" s="21"/>
      <c r="J37" s="21"/>
      <c r="K37" s="33"/>
      <c r="L37" s="20"/>
      <c r="M37" s="83"/>
      <c r="N37" s="96"/>
      <c r="O37" s="96"/>
      <c r="P37" s="96"/>
      <c r="Q37" s="84"/>
      <c r="R37" s="85"/>
      <c r="S37" s="86"/>
      <c r="T37" s="86"/>
      <c r="U37" s="68"/>
      <c r="V37" s="68"/>
      <c r="W37" s="68"/>
      <c r="X37" s="68"/>
    </row>
    <row r="38" spans="1:24" s="22" customFormat="1" ht="12.75">
      <c r="A38" s="33"/>
      <c r="B38" s="34"/>
      <c r="C38" s="35"/>
      <c r="D38" s="36"/>
      <c r="E38" s="37"/>
      <c r="F38" s="47"/>
      <c r="G38" s="37"/>
      <c r="H38" s="20"/>
      <c r="I38" s="21"/>
      <c r="J38" s="21"/>
      <c r="K38" s="33"/>
      <c r="L38" s="20"/>
      <c r="M38" s="83"/>
      <c r="N38" s="96"/>
      <c r="O38" s="96"/>
      <c r="P38" s="96"/>
      <c r="Q38" s="84"/>
      <c r="R38" s="85"/>
      <c r="S38" s="86"/>
      <c r="T38" s="86"/>
      <c r="U38" s="68"/>
      <c r="V38" s="68"/>
      <c r="W38" s="68"/>
      <c r="X38" s="68"/>
    </row>
    <row r="39" spans="1:24" s="22" customFormat="1" ht="12.75">
      <c r="A39" s="33"/>
      <c r="B39" s="34"/>
      <c r="C39" s="35"/>
      <c r="D39" s="36"/>
      <c r="E39" s="37"/>
      <c r="F39" s="47"/>
      <c r="G39" s="37"/>
      <c r="H39" s="20"/>
      <c r="I39" s="21"/>
      <c r="J39" s="21"/>
      <c r="K39" s="33"/>
      <c r="L39" s="20"/>
      <c r="M39" s="83"/>
      <c r="N39" s="96"/>
      <c r="O39" s="96"/>
      <c r="P39" s="96"/>
      <c r="Q39" s="84"/>
      <c r="R39" s="85"/>
      <c r="S39" s="86"/>
      <c r="T39" s="86"/>
      <c r="U39" s="68"/>
      <c r="V39" s="68"/>
      <c r="W39" s="68"/>
      <c r="X39" s="68"/>
    </row>
    <row r="40" spans="1:24" s="22" customFormat="1" ht="12.75">
      <c r="A40" s="33"/>
      <c r="B40" s="34"/>
      <c r="C40" s="35"/>
      <c r="D40" s="36"/>
      <c r="E40" s="37"/>
      <c r="F40" s="47"/>
      <c r="G40" s="37"/>
      <c r="H40" s="20"/>
      <c r="I40" s="21"/>
      <c r="J40" s="21"/>
      <c r="K40" s="33"/>
      <c r="L40" s="20"/>
      <c r="M40" s="83"/>
      <c r="N40" s="96"/>
      <c r="O40" s="96"/>
      <c r="P40" s="96"/>
      <c r="Q40" s="84"/>
      <c r="R40" s="85"/>
      <c r="S40" s="86"/>
      <c r="T40" s="86"/>
      <c r="U40" s="68"/>
      <c r="V40" s="68"/>
      <c r="W40" s="68"/>
      <c r="X40" s="68"/>
    </row>
    <row r="41" ht="12.75">
      <c r="F41" s="48"/>
    </row>
    <row r="42" ht="12.75">
      <c r="F42" s="48"/>
    </row>
  </sheetData>
  <mergeCells count="60">
    <mergeCell ref="C28:E28"/>
    <mergeCell ref="C29:E29"/>
    <mergeCell ref="C30:E30"/>
    <mergeCell ref="C24:E24"/>
    <mergeCell ref="C25:E25"/>
    <mergeCell ref="C26:E26"/>
    <mergeCell ref="C27:E27"/>
    <mergeCell ref="C20:E20"/>
    <mergeCell ref="C21:E21"/>
    <mergeCell ref="C22:E22"/>
    <mergeCell ref="C23:E23"/>
    <mergeCell ref="C16:E16"/>
    <mergeCell ref="C17:E17"/>
    <mergeCell ref="C18:E18"/>
    <mergeCell ref="C19:E19"/>
    <mergeCell ref="C12:E12"/>
    <mergeCell ref="C13:E13"/>
    <mergeCell ref="C14:E14"/>
    <mergeCell ref="C15:E15"/>
    <mergeCell ref="C8:E8"/>
    <mergeCell ref="C9:E9"/>
    <mergeCell ref="C10:E10"/>
    <mergeCell ref="C11:E11"/>
    <mergeCell ref="C4:E4"/>
    <mergeCell ref="C5:E5"/>
    <mergeCell ref="C6:E6"/>
    <mergeCell ref="C7:E7"/>
    <mergeCell ref="H2:I2"/>
    <mergeCell ref="H1:J1"/>
    <mergeCell ref="A1:B1"/>
    <mergeCell ref="K2:L2"/>
    <mergeCell ref="K1:L1"/>
    <mergeCell ref="A2:B2"/>
    <mergeCell ref="F4:G4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8:G28"/>
    <mergeCell ref="F29:G29"/>
    <mergeCell ref="F30:G30"/>
    <mergeCell ref="F24:G24"/>
    <mergeCell ref="F25:G25"/>
    <mergeCell ref="F26:G26"/>
    <mergeCell ref="F27:G27"/>
  </mergeCells>
  <printOptions gridLines="1"/>
  <pageMargins left="0.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ISD196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BaileyRC</dc:creator>
  <cp:keywords/>
  <dc:description/>
  <cp:lastModifiedBy>randy.bailey</cp:lastModifiedBy>
  <cp:lastPrinted>2008-03-13T20:23:26Z</cp:lastPrinted>
  <dcterms:created xsi:type="dcterms:W3CDTF">2005-03-10T19:51:17Z</dcterms:created>
  <dcterms:modified xsi:type="dcterms:W3CDTF">2008-03-13T20:24:40Z</dcterms:modified>
  <cp:category/>
  <cp:version/>
  <cp:contentType/>
  <cp:contentStatus/>
</cp:coreProperties>
</file>