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75" windowHeight="5895" activeTab="4"/>
  </bookViews>
  <sheets>
    <sheet name="Sheet5" sheetId="1" r:id="rId1"/>
    <sheet name="Sheet8" sheetId="2" r:id="rId2"/>
    <sheet name="Sheet9" sheetId="3" r:id="rId3"/>
    <sheet name="Sheet10" sheetId="4" r:id="rId4"/>
    <sheet name="Sheet1" sheetId="5" r:id="rId5"/>
    <sheet name="Sheet2" sheetId="6" r:id="rId6"/>
    <sheet name="Sheet3" sheetId="7" r:id="rId7"/>
  </sheets>
  <definedNames>
    <definedName name="_xlnm.Print_Area" localSheetId="4">'Sheet1'!$A$1:$L$29</definedName>
  </definedNames>
  <calcPr fullCalcOnLoad="1"/>
</workbook>
</file>

<file path=xl/sharedStrings.xml><?xml version="1.0" encoding="utf-8"?>
<sst xmlns="http://schemas.openxmlformats.org/spreadsheetml/2006/main" count="457" uniqueCount="90">
  <si>
    <t>M&amp;M's</t>
  </si>
  <si>
    <t>Skittles</t>
  </si>
  <si>
    <t>Alpha</t>
  </si>
  <si>
    <t>Bravo</t>
  </si>
  <si>
    <t>Charlie</t>
  </si>
  <si>
    <t>Delta</t>
  </si>
  <si>
    <t>Echo</t>
  </si>
  <si>
    <t>Foxtrot</t>
  </si>
  <si>
    <t>Golf</t>
  </si>
  <si>
    <t>Hotel</t>
  </si>
  <si>
    <t>India</t>
  </si>
  <si>
    <t>Juliet</t>
  </si>
  <si>
    <t>Kilo</t>
  </si>
  <si>
    <t>Lima</t>
  </si>
  <si>
    <t>Mike</t>
  </si>
  <si>
    <t>November</t>
  </si>
  <si>
    <t>Oscar</t>
  </si>
  <si>
    <t>Papa</t>
  </si>
  <si>
    <t>n</t>
  </si>
  <si>
    <t>s</t>
  </si>
  <si>
    <r>
      <t xml:space="preserve">Ho: </t>
    </r>
    <r>
      <rPr>
        <b/>
        <sz val="12"/>
        <rFont val="Symbol"/>
        <family val="1"/>
      </rPr>
      <t>m</t>
    </r>
    <r>
      <rPr>
        <b/>
        <sz val="12"/>
        <rFont val="Arial"/>
        <family val="0"/>
      </rPr>
      <t xml:space="preserve"> = </t>
    </r>
  </si>
  <si>
    <t xml:space="preserve">z = </t>
  </si>
  <si>
    <t># in bag</t>
  </si>
  <si>
    <t>net wt (g)</t>
  </si>
  <si>
    <t>95% m.o.e.</t>
  </si>
  <si>
    <t>95% CI:( _,_)</t>
  </si>
  <si>
    <t>t*</t>
  </si>
  <si>
    <t>95% CI:_+-_</t>
  </si>
  <si>
    <t>xbar</t>
  </si>
  <si>
    <t xml:space="preserve"> </t>
  </si>
  <si>
    <t>σ</t>
  </si>
  <si>
    <t>p-value =</t>
  </si>
  <si>
    <t>z =</t>
  </si>
  <si>
    <t>t =</t>
  </si>
  <si>
    <t>no</t>
  </si>
  <si>
    <t>HIDE ROWS BELOW TIL CH. 11: t-tests and t-intervals!!!</t>
  </si>
  <si>
    <t>HIDE ROWS BELOW TIL CH. 11: t-tests &amp; t-intervals!!!</t>
  </si>
  <si>
    <t>Confidence Interval Checklist   x___________________________</t>
  </si>
  <si>
    <r>
      <t>P</t>
    </r>
    <r>
      <rPr>
        <b/>
        <sz val="10"/>
        <rFont val="Arial"/>
        <family val="2"/>
      </rPr>
      <t>arameter of Interest</t>
    </r>
  </si>
  <si>
    <r>
      <t>m</t>
    </r>
    <r>
      <rPr>
        <b/>
        <sz val="12"/>
        <rFont val="Times New Roman"/>
        <family val="1"/>
      </rPr>
      <t>, the true mean number of MMs / Skittles in a bag</t>
    </r>
  </si>
  <si>
    <r>
      <t>A</t>
    </r>
    <r>
      <rPr>
        <b/>
        <sz val="10"/>
        <rFont val="Arial"/>
        <family val="2"/>
      </rPr>
      <t>ssumptions/    Conditions/     Requirements               (State AND Check!)</t>
    </r>
  </si>
  <si>
    <r>
      <t xml:space="preserve">1) We need to sample by SRS method, and we did so(?). However, we are verrrrrry worried about how Bailey got HIS bags for class. Doubt it was truly an SRS drawn from pop of all possible bags! We will interpret our results with caution! 
2) sample must be drawn from the pop of interest. It was. 
3) we need to know σ. luckily, the (rapidly sickening) Stats Fairy told us σ = 2 items.
4) Assume the pop is large enough so that our sampling does not disturb any concerns about independence. 
5) either the pop distrib of # of items in bags needs to be approx normal, or we need to have a large enough sample size (about 30 or more) for the CLT to kick in and guarantee that xbar  would be approx normally distributed. Since we know NOTHING about the pop distrib, and our sample size IS TOO SMALL for the CLT, we will proceed…but with EXTREME caution! </t>
    </r>
    <r>
      <rPr>
        <sz val="10"/>
        <rFont val="Arial"/>
        <family val="2"/>
      </rPr>
      <t xml:space="preserve">
</t>
    </r>
  </si>
  <si>
    <r>
      <t>N</t>
    </r>
    <r>
      <rPr>
        <b/>
        <sz val="10"/>
        <rFont val="Arial"/>
        <family val="2"/>
      </rPr>
      <t>ame of Interval</t>
    </r>
  </si>
  <si>
    <t>I will calculate a one-sample z-interval for an unknown mean</t>
  </si>
  <si>
    <r>
      <t>I</t>
    </r>
    <r>
      <rPr>
        <b/>
        <sz val="10"/>
        <rFont val="Arial"/>
        <family val="2"/>
      </rPr>
      <t>nterval Itself</t>
    </r>
  </si>
  <si>
    <t xml:space="preserve">Normal distrib sketch, σ= 2 items.
                 </t>
  </si>
  <si>
    <t>Sketch/Picture</t>
  </si>
  <si>
    <t>Formula/Recipe without numbers</t>
  </si>
  <si>
    <r>
      <t xml:space="preserve">           xbar  + -   z* ( </t>
    </r>
    <r>
      <rPr>
        <b/>
        <sz val="14"/>
        <rFont val="Arial"/>
        <family val="0"/>
      </rPr>
      <t>σ</t>
    </r>
    <r>
      <rPr>
        <b/>
        <sz val="14"/>
        <rFont val="Arial"/>
        <family val="2"/>
      </rPr>
      <t xml:space="preserve"> / </t>
    </r>
    <r>
      <rPr>
        <b/>
        <sz val="14"/>
        <rFont val="Symbol"/>
        <family val="1"/>
      </rPr>
      <t>Ö</t>
    </r>
    <r>
      <rPr>
        <b/>
        <sz val="14"/>
        <rFont val="Arial"/>
        <family val="2"/>
      </rPr>
      <t xml:space="preserve">n) </t>
    </r>
  </si>
  <si>
    <t>Formula/Recipe with numbers</t>
  </si>
  <si>
    <t>Simplified CI (both forms)</t>
  </si>
  <si>
    <r>
      <t>C</t>
    </r>
    <r>
      <rPr>
        <b/>
        <sz val="10"/>
        <rFont val="Arial"/>
        <family val="2"/>
      </rPr>
      <t>onclusion / Interpretation in Context</t>
    </r>
  </si>
  <si>
    <t xml:space="preserve">In 95% of all possible samples of size ____ from the population, the resulting confidence interval would capture the true mean number of items in a MM/Skittles bag. 
Thus, we have 95% confidence that our interval _______ +- _______, or (________, ________) has captured µ,
?  We are 95% sure….
?  There’s a 95% chance that our interval has captured  µ,….
?  The probability that our interval contains µ,is 95%......
? The prob. that our interval captured µ,is 95%...
</t>
  </si>
  <si>
    <t>Signif/Hypoth Test Checklist   x_________________________</t>
  </si>
  <si>
    <t>µ, the true mean net weight of candy in the MM/ Skittles bag.</t>
  </si>
  <si>
    <r>
      <t>H</t>
    </r>
    <r>
      <rPr>
        <b/>
        <sz val="10"/>
        <rFont val="Arial"/>
        <family val="2"/>
      </rPr>
      <t>ypotheses: Null &amp; Alternative  (symbols AND words)</t>
    </r>
  </si>
  <si>
    <t>Ho : µ = ( MM:47.9; SK: 61.5 ) grams. The true mean net wet is as claimed.                                 Ha : µ ≠( MM:47.9; SK:61.5 ) grams. The true mean net wet is NOT  as claimed.</t>
  </si>
  <si>
    <r>
      <t xml:space="preserve"> </t>
    </r>
    <r>
      <rPr>
        <b/>
        <sz val="18"/>
        <rFont val="Arial"/>
        <family val="2"/>
      </rPr>
      <t>A</t>
    </r>
    <r>
      <rPr>
        <b/>
        <sz val="10"/>
        <rFont val="Arial"/>
        <family val="2"/>
      </rPr>
      <t>ssumptions/    Conditions/     Requirements               (State AND Check!)</t>
    </r>
  </si>
  <si>
    <t xml:space="preserve">1) We need to sample by SRS method, and we did so(?). However, we are verrrrrry worried about how Bailey got HIS bags for class. Doubt it was truly an SRS drawn from pop of all possible bags! We will interpret our results with caution! 
2) sample must be drawn from the pop of interest. It was. 
3) we need to know σ - luckily, the (rapidly sickening) Stats Fairy told us it was σ= (1/12)µ , which is ( MM: _____, SK: ______) grams.
4) We’ll assume that the population is truly large enough so that our sampling does not disturb any concerns about independence. 
5) either the pop distrib of net weight for bags needs to be approx normal, or we need to have a large enough sample size (about 30 or more) for the CLT to guarantee that xbar  would be approx normally distributed. Since we know NOTHING about the pop distrib, and our sample size IS TOO SMALL for the CLT, we will proceed…but with EXTREME caution! 
</t>
  </si>
  <si>
    <r>
      <t>N</t>
    </r>
    <r>
      <rPr>
        <b/>
        <sz val="10"/>
        <rFont val="Arial"/>
        <family val="2"/>
      </rPr>
      <t>ame of Test</t>
    </r>
  </si>
  <si>
    <t>I will do a one-sample z-test of a mean (2-tailed) .</t>
  </si>
  <si>
    <r>
      <t>T</t>
    </r>
    <r>
      <rPr>
        <b/>
        <sz val="10"/>
        <rFont val="Arial"/>
        <family val="2"/>
      </rPr>
      <t>est Statistic      w/o numbers, w/numbers,      final value</t>
    </r>
  </si>
  <si>
    <t xml:space="preserve">Normal distrib sketch&gt;?!?!                                                                                                                                              z = (xbar - µ) / ( σ / sqrt n ) =                                         = 
</t>
  </si>
  <si>
    <r>
      <t>O</t>
    </r>
    <r>
      <rPr>
        <b/>
        <sz val="10"/>
        <rFont val="Arial"/>
        <family val="2"/>
      </rPr>
      <t>btain p-value  (state alpha?)</t>
    </r>
  </si>
  <si>
    <t xml:space="preserve">p-value = </t>
  </si>
  <si>
    <r>
      <t>M</t>
    </r>
    <r>
      <rPr>
        <b/>
        <sz val="10"/>
        <rFont val="Arial"/>
        <family val="2"/>
      </rPr>
      <t>ake decision (if nec.)</t>
    </r>
  </si>
  <si>
    <r>
      <t xml:space="preserve">Because our p-value, _________,  is _____________________ (_____________than </t>
    </r>
    <r>
      <rPr>
        <b/>
        <sz val="10"/>
        <rFont val="Symbol"/>
        <family val="1"/>
      </rPr>
      <t xml:space="preserve">a=_____)   </t>
    </r>
    <r>
      <rPr>
        <b/>
        <sz val="10"/>
        <rFont val="Arial"/>
        <family val="2"/>
      </rPr>
      <t xml:space="preserve"> our sample result is ________________________________ with Ho.                                     We __________  Ho, in favor of supporting Ha.                                                                                                                                                                              
</t>
    </r>
  </si>
  <si>
    <r>
      <t>S</t>
    </r>
    <r>
      <rPr>
        <b/>
        <sz val="10"/>
        <rFont val="Arial"/>
        <family val="2"/>
      </rPr>
      <t>tate Conclusion in Context</t>
    </r>
  </si>
  <si>
    <t xml:space="preserve">  We believe that the true mean net weight of bags is _________ as claimed.</t>
  </si>
  <si>
    <t>SRS Bonus?</t>
  </si>
  <si>
    <t>1st Per</t>
  </si>
  <si>
    <t>2nd per</t>
  </si>
  <si>
    <t>3rd Per</t>
  </si>
  <si>
    <t>4th per</t>
  </si>
  <si>
    <t>6th per</t>
  </si>
  <si>
    <t>YES!</t>
  </si>
  <si>
    <t>1st</t>
  </si>
  <si>
    <t>2nd</t>
  </si>
  <si>
    <t>3rd</t>
  </si>
  <si>
    <t>4th</t>
  </si>
  <si>
    <t>6th</t>
  </si>
  <si>
    <r>
      <t xml:space="preserve">Ha: </t>
    </r>
    <r>
      <rPr>
        <b/>
        <sz val="12"/>
        <rFont val="Symbol"/>
        <family val="1"/>
      </rPr>
      <t>m</t>
    </r>
    <r>
      <rPr>
        <b/>
        <sz val="12"/>
        <rFont val="Arial"/>
        <family val="0"/>
      </rPr>
      <t xml:space="preserve"> </t>
    </r>
    <r>
      <rPr>
        <b/>
        <sz val="12"/>
        <rFont val="Symbol"/>
        <family val="1"/>
      </rPr>
      <t>¹</t>
    </r>
    <r>
      <rPr>
        <b/>
        <sz val="12"/>
        <rFont val="Arial"/>
        <family val="0"/>
      </rPr>
      <t xml:space="preserve"> </t>
    </r>
  </si>
  <si>
    <r>
      <t xml:space="preserve">p-value </t>
    </r>
    <r>
      <rPr>
        <b/>
        <sz val="12"/>
        <rFont val="Symbol"/>
        <family val="1"/>
      </rPr>
      <t>»</t>
    </r>
  </si>
  <si>
    <t>Bin</t>
  </si>
  <si>
    <t>More</t>
  </si>
  <si>
    <t>Frequency</t>
  </si>
  <si>
    <t>OVERALL - PER. 1,2,3,4, 6</t>
  </si>
  <si>
    <t xml:space="preserve">              BIN RANGES for graphing</t>
  </si>
  <si>
    <t xml:space="preserve"> Sig. Test / Conf. Int for WEIGHT</t>
  </si>
  <si>
    <t xml:space="preserve">sample s =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</si>
</sst>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27">
    <font>
      <sz val="10"/>
      <name val="Arial"/>
      <family val="0"/>
    </font>
    <font>
      <b/>
      <sz val="10"/>
      <name val="Arial"/>
      <family val="2"/>
    </font>
    <font>
      <b/>
      <sz val="12"/>
      <name val="Arial"/>
      <family val="2"/>
    </font>
    <font>
      <b/>
      <sz val="12"/>
      <name val="Symbol"/>
      <family val="1"/>
    </font>
    <font>
      <sz val="12"/>
      <name val="Arial"/>
      <family val="0"/>
    </font>
    <font>
      <b/>
      <sz val="12"/>
      <name val="Arial Black"/>
      <family val="2"/>
    </font>
    <font>
      <b/>
      <sz val="14"/>
      <name val="Arial Black"/>
      <family val="2"/>
    </font>
    <font>
      <b/>
      <sz val="14"/>
      <color indexed="9"/>
      <name val="Arial"/>
      <family val="2"/>
    </font>
    <font>
      <b/>
      <sz val="10"/>
      <name val="Arial Black"/>
      <family val="2"/>
    </font>
    <font>
      <sz val="10"/>
      <name val="Arial Black"/>
      <family val="2"/>
    </font>
    <font>
      <b/>
      <sz val="16"/>
      <name val="Arial"/>
      <family val="2"/>
    </font>
    <font>
      <b/>
      <sz val="12"/>
      <name val="Times New Roman"/>
      <family val="1"/>
    </font>
    <font>
      <b/>
      <sz val="18"/>
      <name val="Arial"/>
      <family val="2"/>
    </font>
    <font>
      <sz val="8"/>
      <name val="Arial"/>
      <family val="2"/>
    </font>
    <font>
      <b/>
      <sz val="14"/>
      <name val="Arial"/>
      <family val="2"/>
    </font>
    <font>
      <b/>
      <sz val="14"/>
      <name val="Symbol"/>
      <family val="1"/>
    </font>
    <font>
      <b/>
      <sz val="10"/>
      <name val="Symbol"/>
      <family val="1"/>
    </font>
    <font>
      <sz val="14"/>
      <name val="Arial"/>
      <family val="0"/>
    </font>
    <font>
      <b/>
      <sz val="7"/>
      <name val="Arial Black"/>
      <family val="2"/>
    </font>
    <font>
      <sz val="16"/>
      <name val="Arial"/>
      <family val="0"/>
    </font>
    <font>
      <b/>
      <sz val="26"/>
      <name val="Arial"/>
      <family val="2"/>
    </font>
    <font>
      <sz val="26"/>
      <name val="Arial"/>
      <family val="2"/>
    </font>
    <font>
      <i/>
      <sz val="10"/>
      <name val="Arial"/>
      <family val="0"/>
    </font>
    <font>
      <b/>
      <sz val="15.75"/>
      <name val="Arial"/>
      <family val="0"/>
    </font>
    <font>
      <b/>
      <sz val="16.5"/>
      <name val="Arial"/>
      <family val="0"/>
    </font>
    <font>
      <b/>
      <sz val="16.75"/>
      <name val="Arial"/>
      <family val="0"/>
    </font>
    <font>
      <b/>
      <sz val="20"/>
      <name val="Arial"/>
      <family val="2"/>
    </font>
  </fonts>
  <fills count="9">
    <fill>
      <patternFill/>
    </fill>
    <fill>
      <patternFill patternType="gray125"/>
    </fill>
    <fill>
      <patternFill patternType="solid">
        <fgColor indexed="51"/>
        <bgColor indexed="64"/>
      </patternFill>
    </fill>
    <fill>
      <patternFill patternType="solid">
        <fgColor indexed="8"/>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60"/>
        <bgColor indexed="64"/>
      </patternFill>
    </fill>
    <fill>
      <patternFill patternType="solid">
        <fgColor indexed="10"/>
        <bgColor indexed="64"/>
      </patternFill>
    </fill>
  </fills>
  <borders count="61">
    <border>
      <left/>
      <right/>
      <top/>
      <bottom/>
      <diagonal/>
    </border>
    <border>
      <left>
        <color indexed="63"/>
      </left>
      <right>
        <color indexed="63"/>
      </right>
      <top style="thick"/>
      <bottom>
        <color indexed="63"/>
      </bottom>
    </border>
    <border>
      <left style="thin"/>
      <right style="thin"/>
      <top style="thin"/>
      <bottom style="thin"/>
    </border>
    <border>
      <left>
        <color indexed="63"/>
      </left>
      <right>
        <color indexed="63"/>
      </right>
      <top>
        <color indexed="63"/>
      </top>
      <bottom style="thick"/>
    </border>
    <border>
      <left>
        <color indexed="63"/>
      </left>
      <right style="thin"/>
      <top style="thin"/>
      <bottom style="thin"/>
    </border>
    <border>
      <left style="thin"/>
      <right style="thick"/>
      <top style="thin"/>
      <bottom style="thin"/>
    </border>
    <border>
      <left style="thin"/>
      <right style="thick"/>
      <top style="thin"/>
      <bottom style="thick"/>
    </border>
    <border>
      <left style="thin"/>
      <right style="thick"/>
      <top>
        <color indexed="63"/>
      </top>
      <bottom style="thin"/>
    </border>
    <border>
      <left style="thin"/>
      <right style="thick"/>
      <top style="thick"/>
      <bottom style="thin"/>
    </border>
    <border>
      <left>
        <color indexed="63"/>
      </left>
      <right style="thick"/>
      <top>
        <color indexed="63"/>
      </top>
      <bottom style="thin"/>
    </border>
    <border>
      <left>
        <color indexed="63"/>
      </left>
      <right style="thick"/>
      <top style="thin"/>
      <bottom style="thin"/>
    </border>
    <border>
      <left style="thick"/>
      <right style="thin"/>
      <top style="thin"/>
      <bottom style="thin"/>
    </border>
    <border>
      <left style="thick"/>
      <right style="thin"/>
      <top style="thin"/>
      <bottom style="thick"/>
    </border>
    <border>
      <left style="thick"/>
      <right style="thin"/>
      <top style="thick"/>
      <bottom style="thin"/>
    </border>
    <border>
      <left style="thick"/>
      <right style="thin"/>
      <top>
        <color indexed="63"/>
      </top>
      <bottom style="thin"/>
    </border>
    <border>
      <left style="thick"/>
      <right>
        <color indexed="63"/>
      </right>
      <top style="thick"/>
      <bottom style="thin"/>
    </border>
    <border>
      <left style="thick"/>
      <right>
        <color indexed="63"/>
      </right>
      <top style="thin"/>
      <bottom style="thin"/>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style="thin"/>
      <right>
        <color indexed="63"/>
      </right>
      <top>
        <color indexed="63"/>
      </top>
      <bottom style="thin"/>
    </border>
    <border>
      <left>
        <color indexed="63"/>
      </left>
      <right style="thick"/>
      <top style="thick"/>
      <bottom style="thin"/>
    </border>
    <border>
      <left style="thin"/>
      <right style="thin"/>
      <top style="thin"/>
      <bottom>
        <color indexed="63"/>
      </bottom>
    </border>
    <border>
      <left style="thick"/>
      <right style="hair"/>
      <top style="hair"/>
      <bottom style="hair"/>
    </border>
    <border>
      <left style="hair"/>
      <right style="thick"/>
      <top style="hair"/>
      <bottom style="hair"/>
    </border>
    <border>
      <left style="thick"/>
      <right style="hair"/>
      <top style="hair"/>
      <bottom style="thin"/>
    </border>
    <border>
      <left style="hair"/>
      <right style="thick"/>
      <top style="hair"/>
      <bottom style="thin"/>
    </border>
    <border>
      <left style="thick"/>
      <right style="thick"/>
      <top style="thick"/>
      <bottom style="thick"/>
    </border>
    <border>
      <left style="thick"/>
      <right style="thick"/>
      <top style="thick"/>
      <bottom>
        <color indexed="63"/>
      </bottom>
    </border>
    <border>
      <left style="thick"/>
      <right style="thick"/>
      <top>
        <color indexed="63"/>
      </top>
      <bottom style="thick"/>
    </border>
    <border>
      <left style="thick"/>
      <right style="thick"/>
      <top style="thick"/>
      <bottom style="dashDot"/>
    </border>
    <border>
      <left style="thick"/>
      <right style="thick"/>
      <top style="dashDot"/>
      <bottom style="dashDot"/>
    </border>
    <border>
      <left style="thick"/>
      <right style="thick"/>
      <top>
        <color indexed="63"/>
      </top>
      <bottom>
        <color indexed="63"/>
      </bottom>
    </border>
    <border>
      <left style="thick"/>
      <right style="thick"/>
      <top style="dashDot"/>
      <bottom style="thick"/>
    </border>
    <border>
      <left style="thin"/>
      <right>
        <color indexed="63"/>
      </right>
      <top style="thick"/>
      <bottom style="medium"/>
    </border>
    <border>
      <left style="thick"/>
      <right style="thin"/>
      <top style="thick"/>
      <bottom style="medium"/>
    </border>
    <border>
      <left style="thin"/>
      <right style="thick"/>
      <top style="thick"/>
      <bottom style="medium"/>
    </border>
    <border>
      <left>
        <color indexed="63"/>
      </left>
      <right>
        <color indexed="63"/>
      </right>
      <top style="thick"/>
      <bottom style="medium"/>
    </border>
    <border>
      <left style="thick"/>
      <right>
        <color indexed="63"/>
      </right>
      <top style="thin"/>
      <bottom style="thick"/>
    </border>
    <border>
      <left style="thick"/>
      <right>
        <color indexed="63"/>
      </right>
      <top>
        <color indexed="63"/>
      </top>
      <bottom style="thin"/>
    </border>
    <border>
      <left style="thick"/>
      <right style="thick"/>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thick"/>
    </border>
    <border>
      <left>
        <color indexed="63"/>
      </left>
      <right>
        <color indexed="63"/>
      </right>
      <top style="thick"/>
      <bottom style="thin"/>
    </border>
    <border>
      <left>
        <color indexed="63"/>
      </left>
      <right style="thick"/>
      <top>
        <color indexed="63"/>
      </top>
      <bottom>
        <color indexed="63"/>
      </bottom>
    </border>
    <border>
      <left style="thick"/>
      <right>
        <color indexed="63"/>
      </right>
      <top style="thick"/>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thick"/>
      <top style="thin"/>
      <bottom style="thick"/>
    </border>
    <border>
      <left style="thin"/>
      <right style="thin"/>
      <top style="thin"/>
      <bottom style="thick"/>
    </border>
    <border>
      <left style="thin"/>
      <right style="thick"/>
      <top style="thin"/>
      <bottom>
        <color indexed="63"/>
      </bottom>
    </border>
    <border>
      <left style="thin"/>
      <right style="thick"/>
      <top>
        <color indexed="63"/>
      </top>
      <bottom style="medium"/>
    </border>
    <border>
      <left style="thick"/>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ck"/>
      <top style="thick"/>
      <bottom>
        <color indexed="63"/>
      </bottom>
    </border>
    <border>
      <left style="thin"/>
      <right style="thick"/>
      <top>
        <color indexed="63"/>
      </top>
      <bottom>
        <color indexed="63"/>
      </bottom>
    </border>
    <border>
      <left style="thick"/>
      <right>
        <color indexed="63"/>
      </right>
      <top style="thick"/>
      <bottom style="thick"/>
    </border>
    <border>
      <left>
        <color indexed="63"/>
      </left>
      <right style="thick"/>
      <top style="thick"/>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7">
    <xf numFmtId="0" fontId="0" fillId="0" borderId="0" xfId="0" applyAlignment="1">
      <alignment/>
    </xf>
    <xf numFmtId="0" fontId="4" fillId="0" borderId="0" xfId="0" applyFont="1" applyAlignment="1">
      <alignment/>
    </xf>
    <xf numFmtId="2" fontId="2" fillId="0" borderId="1" xfId="0" applyNumberFormat="1" applyFont="1" applyBorder="1" applyAlignment="1">
      <alignment horizontal="center"/>
    </xf>
    <xf numFmtId="2" fontId="2" fillId="0" borderId="0" xfId="0" applyNumberFormat="1" applyFont="1" applyAlignment="1">
      <alignment/>
    </xf>
    <xf numFmtId="2" fontId="2" fillId="0" borderId="0" xfId="0" applyNumberFormat="1" applyFont="1" applyAlignment="1">
      <alignment/>
    </xf>
    <xf numFmtId="2" fontId="4" fillId="0" borderId="0" xfId="0" applyNumberFormat="1" applyFont="1" applyAlignment="1">
      <alignment/>
    </xf>
    <xf numFmtId="1" fontId="2" fillId="0" borderId="0" xfId="0" applyNumberFormat="1" applyFont="1" applyAlignment="1">
      <alignment horizontal="center"/>
    </xf>
    <xf numFmtId="164" fontId="0" fillId="0" borderId="0" xfId="0" applyNumberFormat="1" applyAlignment="1">
      <alignment/>
    </xf>
    <xf numFmtId="0" fontId="0" fillId="0" borderId="2" xfId="0" applyBorder="1" applyAlignment="1">
      <alignment horizontal="center"/>
    </xf>
    <xf numFmtId="0" fontId="0" fillId="0" borderId="3" xfId="0" applyBorder="1" applyAlignment="1">
      <alignment/>
    </xf>
    <xf numFmtId="0" fontId="0" fillId="0" borderId="4" xfId="0" applyBorder="1" applyAlignment="1">
      <alignment horizontal="center"/>
    </xf>
    <xf numFmtId="0" fontId="2" fillId="0" borderId="5" xfId="0" applyFont="1" applyBorder="1" applyAlignment="1">
      <alignment horizontal="center" vertical="center"/>
    </xf>
    <xf numFmtId="1" fontId="2" fillId="0" borderId="5" xfId="0" applyNumberFormat="1" applyFont="1" applyBorder="1" applyAlignment="1">
      <alignment horizontal="center"/>
    </xf>
    <xf numFmtId="2" fontId="2" fillId="0" borderId="5" xfId="0" applyNumberFormat="1" applyFont="1" applyBorder="1" applyAlignment="1">
      <alignment horizontal="center"/>
    </xf>
    <xf numFmtId="2" fontId="2" fillId="0" borderId="5" xfId="0" applyNumberFormat="1" applyFont="1" applyBorder="1" applyAlignment="1">
      <alignment horizontal="center"/>
    </xf>
    <xf numFmtId="0" fontId="2" fillId="0" borderId="5" xfId="0" applyFont="1" applyBorder="1" applyAlignment="1">
      <alignment horizontal="center"/>
    </xf>
    <xf numFmtId="164" fontId="2" fillId="0" borderId="5" xfId="0" applyNumberFormat="1" applyFont="1" applyBorder="1" applyAlignment="1">
      <alignment horizontal="center"/>
    </xf>
    <xf numFmtId="0" fontId="2" fillId="0" borderId="6" xfId="0" applyFont="1" applyBorder="1" applyAlignment="1">
      <alignment/>
    </xf>
    <xf numFmtId="0" fontId="2" fillId="0" borderId="7" xfId="0" applyFont="1" applyBorder="1" applyAlignment="1">
      <alignment horizontal="center"/>
    </xf>
    <xf numFmtId="0" fontId="0" fillId="0" borderId="5" xfId="0" applyBorder="1" applyAlignment="1">
      <alignment horizontal="center"/>
    </xf>
    <xf numFmtId="2" fontId="6" fillId="0" borderId="8" xfId="0" applyNumberFormat="1" applyFont="1" applyBorder="1" applyAlignment="1">
      <alignment horizontal="center"/>
    </xf>
    <xf numFmtId="1" fontId="6" fillId="0" borderId="5" xfId="0" applyNumberFormat="1" applyFont="1" applyBorder="1" applyAlignment="1">
      <alignment horizontal="center"/>
    </xf>
    <xf numFmtId="2" fontId="2" fillId="0" borderId="7" xfId="0" applyNumberFormat="1" applyFont="1" applyBorder="1" applyAlignment="1">
      <alignment horizontal="center"/>
    </xf>
    <xf numFmtId="0" fontId="2" fillId="0" borderId="3" xfId="0" applyFont="1" applyBorder="1" applyAlignment="1">
      <alignment horizontal="center"/>
    </xf>
    <xf numFmtId="0" fontId="2" fillId="0" borderId="3" xfId="0" applyFont="1" applyBorder="1" applyAlignment="1">
      <alignment/>
    </xf>
    <xf numFmtId="164" fontId="6" fillId="0" borderId="5" xfId="0" applyNumberFormat="1" applyFont="1" applyBorder="1" applyAlignment="1">
      <alignment horizont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Alignment="1">
      <alignment vertical="center"/>
    </xf>
    <xf numFmtId="0" fontId="2" fillId="0" borderId="6" xfId="0" applyFont="1" applyBorder="1" applyAlignment="1">
      <alignment horizontal="center" vertical="center"/>
    </xf>
    <xf numFmtId="2" fontId="2" fillId="0" borderId="8" xfId="0" applyNumberFormat="1" applyFont="1" applyBorder="1" applyAlignment="1">
      <alignment horizontal="center"/>
    </xf>
    <xf numFmtId="2" fontId="2" fillId="0" borderId="6" xfId="0" applyNumberFormat="1" applyFont="1" applyBorder="1" applyAlignment="1">
      <alignment horizontal="center"/>
    </xf>
    <xf numFmtId="2" fontId="2" fillId="3" borderId="7" xfId="0" applyNumberFormat="1" applyFont="1" applyFill="1" applyBorder="1" applyAlignment="1">
      <alignment horizontal="center"/>
    </xf>
    <xf numFmtId="0" fontId="2" fillId="0" borderId="9" xfId="0" applyFont="1" applyBorder="1" applyAlignment="1">
      <alignment horizontal="center"/>
    </xf>
    <xf numFmtId="2" fontId="2" fillId="0" borderId="10" xfId="0" applyNumberFormat="1" applyFont="1" applyBorder="1" applyAlignment="1">
      <alignment horizontal="center"/>
    </xf>
    <xf numFmtId="164" fontId="2" fillId="0" borderId="10" xfId="0" applyNumberFormat="1" applyFont="1" applyBorder="1" applyAlignment="1">
      <alignment horizont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2" fontId="2" fillId="4" borderId="13" xfId="0" applyNumberFormat="1" applyFont="1" applyFill="1" applyBorder="1" applyAlignment="1">
      <alignment horizontal="center"/>
    </xf>
    <xf numFmtId="1" fontId="2" fillId="4" borderId="11" xfId="0" applyNumberFormat="1" applyFont="1" applyFill="1" applyBorder="1" applyAlignment="1">
      <alignment horizontal="center"/>
    </xf>
    <xf numFmtId="0" fontId="2" fillId="4" borderId="12" xfId="0" applyFont="1" applyFill="1" applyBorder="1" applyAlignment="1">
      <alignment horizontal="center"/>
    </xf>
    <xf numFmtId="2" fontId="2" fillId="4" borderId="14" xfId="0" applyNumberFormat="1" applyFont="1" applyFill="1" applyBorder="1" applyAlignment="1">
      <alignment horizontal="center"/>
    </xf>
    <xf numFmtId="2" fontId="2" fillId="4" borderId="11" xfId="0" applyNumberFormat="1" applyFont="1" applyFill="1" applyBorder="1" applyAlignment="1">
      <alignment horizontal="center"/>
    </xf>
    <xf numFmtId="0" fontId="2" fillId="0" borderId="15" xfId="0" applyFont="1" applyBorder="1" applyAlignment="1">
      <alignment horizontal="right"/>
    </xf>
    <xf numFmtId="2" fontId="2" fillId="0" borderId="16" xfId="0" applyNumberFormat="1" applyFont="1" applyBorder="1" applyAlignment="1">
      <alignment horizontal="right"/>
    </xf>
    <xf numFmtId="0" fontId="2" fillId="0" borderId="16" xfId="0" applyFont="1" applyBorder="1" applyAlignment="1">
      <alignment horizontal="right"/>
    </xf>
    <xf numFmtId="2" fontId="6" fillId="0" borderId="17" xfId="0" applyNumberFormat="1" applyFont="1" applyBorder="1" applyAlignment="1">
      <alignment horizontal="center"/>
    </xf>
    <xf numFmtId="1" fontId="6" fillId="0" borderId="18" xfId="0" applyNumberFormat="1" applyFont="1" applyBorder="1" applyAlignment="1">
      <alignment horizontal="center"/>
    </xf>
    <xf numFmtId="0" fontId="6" fillId="0" borderId="19" xfId="0" applyFont="1" applyBorder="1" applyAlignment="1">
      <alignment horizontal="center"/>
    </xf>
    <xf numFmtId="2" fontId="2" fillId="4" borderId="20" xfId="0" applyNumberFormat="1" applyFont="1" applyFill="1" applyBorder="1" applyAlignment="1">
      <alignment horizontal="center"/>
    </xf>
    <xf numFmtId="2" fontId="2" fillId="4" borderId="18" xfId="0" applyNumberFormat="1" applyFont="1" applyFill="1" applyBorder="1" applyAlignment="1">
      <alignment horizontal="center"/>
    </xf>
    <xf numFmtId="0" fontId="2" fillId="4" borderId="19" xfId="0" applyFont="1" applyFill="1" applyBorder="1" applyAlignment="1">
      <alignment/>
    </xf>
    <xf numFmtId="0" fontId="2" fillId="0" borderId="20" xfId="0" applyFont="1" applyBorder="1" applyAlignment="1">
      <alignment horizontal="center"/>
    </xf>
    <xf numFmtId="2" fontId="2" fillId="0" borderId="18" xfId="0" applyNumberFormat="1" applyFont="1" applyBorder="1" applyAlignment="1">
      <alignment horizontal="center"/>
    </xf>
    <xf numFmtId="0" fontId="2" fillId="0" borderId="18" xfId="0" applyFont="1" applyBorder="1" applyAlignment="1">
      <alignment horizontal="center"/>
    </xf>
    <xf numFmtId="0" fontId="2" fillId="0" borderId="21" xfId="0" applyFont="1" applyBorder="1" applyAlignment="1">
      <alignment horizontal="center"/>
    </xf>
    <xf numFmtId="0" fontId="2" fillId="0" borderId="19" xfId="0" applyFont="1" applyBorder="1" applyAlignment="1">
      <alignment horizontal="center" vertical="center"/>
    </xf>
    <xf numFmtId="0" fontId="2" fillId="0" borderId="3" xfId="0" applyFont="1" applyBorder="1" applyAlignment="1">
      <alignment vertical="center"/>
    </xf>
    <xf numFmtId="164" fontId="2" fillId="4" borderId="11" xfId="0" applyNumberFormat="1" applyFont="1" applyFill="1" applyBorder="1" applyAlignment="1">
      <alignment horizontal="center"/>
    </xf>
    <xf numFmtId="164" fontId="2" fillId="0" borderId="5" xfId="0" applyNumberFormat="1" applyFont="1" applyFill="1" applyBorder="1" applyAlignment="1">
      <alignment horizontal="center"/>
    </xf>
    <xf numFmtId="164" fontId="6" fillId="0" borderId="6" xfId="0" applyNumberFormat="1" applyFont="1" applyBorder="1" applyAlignment="1">
      <alignment horizontal="center"/>
    </xf>
    <xf numFmtId="164" fontId="2" fillId="4" borderId="12" xfId="0" applyNumberFormat="1" applyFont="1" applyFill="1" applyBorder="1" applyAlignment="1">
      <alignment horizontal="center"/>
    </xf>
    <xf numFmtId="2" fontId="2" fillId="3" borderId="6" xfId="0" applyNumberFormat="1" applyFont="1" applyFill="1" applyBorder="1" applyAlignment="1">
      <alignment horizontal="center"/>
    </xf>
    <xf numFmtId="164" fontId="0" fillId="0" borderId="3" xfId="0" applyNumberFormat="1" applyBorder="1" applyAlignment="1">
      <alignment/>
    </xf>
    <xf numFmtId="2" fontId="2" fillId="0" borderId="18" xfId="0" applyNumberFormat="1" applyFont="1" applyBorder="1" applyAlignment="1">
      <alignment horizontal="center"/>
    </xf>
    <xf numFmtId="0" fontId="5" fillId="2" borderId="22" xfId="0" applyFont="1" applyFill="1" applyBorder="1" applyAlignment="1">
      <alignment horizontal="center" vertical="center"/>
    </xf>
    <xf numFmtId="2" fontId="2" fillId="4" borderId="23" xfId="0" applyNumberFormat="1" applyFont="1" applyFill="1" applyBorder="1" applyAlignment="1">
      <alignment horizontal="center"/>
    </xf>
    <xf numFmtId="2" fontId="2" fillId="0" borderId="24" xfId="0" applyNumberFormat="1" applyFont="1" applyBorder="1" applyAlignment="1">
      <alignment horizontal="center"/>
    </xf>
    <xf numFmtId="1" fontId="2" fillId="4" borderId="23" xfId="0" applyNumberFormat="1" applyFont="1" applyFill="1" applyBorder="1" applyAlignment="1">
      <alignment horizontal="center"/>
    </xf>
    <xf numFmtId="1" fontId="2" fillId="0" borderId="24" xfId="0" applyNumberFormat="1" applyFont="1" applyBorder="1" applyAlignment="1">
      <alignment horizontal="center"/>
    </xf>
    <xf numFmtId="164" fontId="2" fillId="4" borderId="23" xfId="0" applyNumberFormat="1" applyFont="1" applyFill="1" applyBorder="1" applyAlignment="1">
      <alignment horizontal="center"/>
    </xf>
    <xf numFmtId="164" fontId="2" fillId="0" borderId="24" xfId="0" applyNumberFormat="1" applyFont="1" applyFill="1" applyBorder="1" applyAlignment="1">
      <alignment horizontal="center"/>
    </xf>
    <xf numFmtId="2" fontId="2" fillId="3" borderId="24" xfId="0" applyNumberFormat="1" applyFont="1" applyFill="1" applyBorder="1" applyAlignment="1">
      <alignment horizontal="center"/>
    </xf>
    <xf numFmtId="2" fontId="2" fillId="4" borderId="23" xfId="0" applyNumberFormat="1" applyFont="1" applyFill="1" applyBorder="1" applyAlignment="1">
      <alignment horizontal="center"/>
    </xf>
    <xf numFmtId="0" fontId="2" fillId="0" borderId="23" xfId="0" applyFont="1" applyBorder="1" applyAlignment="1">
      <alignment horizontal="right"/>
    </xf>
    <xf numFmtId="0" fontId="2" fillId="0" borderId="24" xfId="0" applyFont="1" applyBorder="1" applyAlignment="1">
      <alignment horizontal="center"/>
    </xf>
    <xf numFmtId="2" fontId="2" fillId="0" borderId="23" xfId="0" applyNumberFormat="1" applyFont="1" applyBorder="1" applyAlignment="1">
      <alignment horizontal="right"/>
    </xf>
    <xf numFmtId="2" fontId="2" fillId="0" borderId="24" xfId="0" applyNumberFormat="1" applyFont="1" applyBorder="1" applyAlignment="1">
      <alignment horizontal="center"/>
    </xf>
    <xf numFmtId="0" fontId="2" fillId="0" borderId="25" xfId="0" applyFont="1" applyBorder="1" applyAlignment="1">
      <alignment horizontal="right"/>
    </xf>
    <xf numFmtId="164" fontId="2" fillId="0" borderId="26" xfId="0" applyNumberFormat="1" applyFont="1" applyBorder="1" applyAlignment="1">
      <alignment horizontal="center"/>
    </xf>
    <xf numFmtId="0" fontId="0" fillId="0" borderId="18" xfId="0" applyBorder="1" applyAlignment="1">
      <alignment horizontal="center"/>
    </xf>
    <xf numFmtId="0" fontId="0" fillId="0" borderId="11" xfId="0" applyBorder="1" applyAlignment="1">
      <alignment horizontal="center"/>
    </xf>
    <xf numFmtId="0" fontId="6" fillId="2" borderId="5" xfId="0" applyFont="1" applyFill="1" applyBorder="1" applyAlignment="1">
      <alignment horizontal="left" vertical="center"/>
    </xf>
    <xf numFmtId="0" fontId="10" fillId="0" borderId="27" xfId="0" applyFont="1" applyBorder="1" applyAlignment="1">
      <alignment vertical="top" wrapText="1"/>
    </xf>
    <xf numFmtId="0" fontId="3" fillId="0" borderId="0" xfId="0" applyFont="1" applyAlignment="1">
      <alignment horizontal="left" vertical="center"/>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0" fillId="0" borderId="30" xfId="0" applyFont="1" applyBorder="1" applyAlignment="1">
      <alignment vertical="top" wrapText="1"/>
    </xf>
    <xf numFmtId="0" fontId="1" fillId="0" borderId="31" xfId="0" applyFont="1" applyBorder="1" applyAlignment="1">
      <alignment vertical="top" wrapText="1"/>
    </xf>
    <xf numFmtId="0" fontId="14" fillId="0" borderId="32"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vertical="top" wrapText="1"/>
    </xf>
    <xf numFmtId="0" fontId="1" fillId="0" borderId="27" xfId="0" applyFont="1" applyBorder="1" applyAlignment="1">
      <alignment horizontal="left" vertical="center" wrapText="1"/>
    </xf>
    <xf numFmtId="0" fontId="1" fillId="0" borderId="28" xfId="0" applyFont="1" applyBorder="1" applyAlignment="1">
      <alignment vertical="top" wrapText="1"/>
    </xf>
    <xf numFmtId="0" fontId="1" fillId="0" borderId="27" xfId="0" applyFont="1" applyBorder="1" applyAlignment="1">
      <alignment vertical="top" wrapText="1"/>
    </xf>
    <xf numFmtId="0" fontId="0" fillId="0" borderId="27" xfId="0" applyBorder="1" applyAlignment="1">
      <alignment horizontal="left" vertical="center" wrapText="1"/>
    </xf>
    <xf numFmtId="2" fontId="2" fillId="4" borderId="16" xfId="0" applyNumberFormat="1" applyFont="1" applyFill="1" applyBorder="1" applyAlignment="1">
      <alignment horizontal="center"/>
    </xf>
    <xf numFmtId="0" fontId="2" fillId="0" borderId="18" xfId="0" applyFont="1" applyBorder="1" applyAlignment="1">
      <alignment horizontal="center" vertical="center"/>
    </xf>
    <xf numFmtId="0" fontId="17" fillId="0" borderId="0" xfId="0" applyFont="1" applyAlignment="1">
      <alignment vertical="center"/>
    </xf>
    <xf numFmtId="0" fontId="17" fillId="0" borderId="3" xfId="0" applyFont="1" applyBorder="1" applyAlignment="1">
      <alignment vertical="center"/>
    </xf>
    <xf numFmtId="0" fontId="2" fillId="0" borderId="20" xfId="0" applyFont="1" applyBorder="1" applyAlignment="1">
      <alignment horizontal="center" vertical="center"/>
    </xf>
    <xf numFmtId="0" fontId="1" fillId="0" borderId="34" xfId="0" applyFont="1" applyBorder="1" applyAlignment="1">
      <alignment horizontal="center" vertical="center"/>
    </xf>
    <xf numFmtId="0" fontId="1" fillId="4" borderId="35" xfId="0" applyFont="1" applyFill="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vertical="center"/>
    </xf>
    <xf numFmtId="0" fontId="5" fillId="2" borderId="18" xfId="0" applyFont="1" applyFill="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6" xfId="0" applyFont="1" applyBorder="1" applyAlignment="1">
      <alignment horizontal="center" vertical="center"/>
    </xf>
    <xf numFmtId="2" fontId="6" fillId="0" borderId="15" xfId="0" applyNumberFormat="1" applyFont="1" applyBorder="1" applyAlignment="1">
      <alignment horizontal="center"/>
    </xf>
    <xf numFmtId="1" fontId="6" fillId="0" borderId="16" xfId="0" applyNumberFormat="1" applyFont="1" applyBorder="1" applyAlignment="1">
      <alignment horizontal="center"/>
    </xf>
    <xf numFmtId="0" fontId="6" fillId="0" borderId="38" xfId="0" applyFont="1" applyBorder="1" applyAlignment="1">
      <alignment horizontal="center"/>
    </xf>
    <xf numFmtId="2" fontId="2" fillId="4" borderId="39" xfId="0" applyNumberFormat="1" applyFont="1" applyFill="1" applyBorder="1" applyAlignment="1">
      <alignment horizontal="center"/>
    </xf>
    <xf numFmtId="0" fontId="2" fillId="4" borderId="38" xfId="0" applyFont="1" applyFill="1" applyBorder="1" applyAlignment="1">
      <alignment/>
    </xf>
    <xf numFmtId="0" fontId="2" fillId="0" borderId="39" xfId="0" applyFont="1" applyBorder="1" applyAlignment="1">
      <alignment horizontal="center"/>
    </xf>
    <xf numFmtId="2" fontId="2" fillId="0" borderId="16" xfId="0" applyNumberFormat="1" applyFont="1" applyBorder="1" applyAlignment="1">
      <alignment horizontal="center"/>
    </xf>
    <xf numFmtId="0" fontId="2" fillId="0" borderId="16" xfId="0" applyFont="1" applyBorder="1" applyAlignment="1">
      <alignment horizontal="center"/>
    </xf>
    <xf numFmtId="0" fontId="6" fillId="2" borderId="40" xfId="0" applyFont="1" applyFill="1" applyBorder="1" applyAlignment="1">
      <alignment horizontal="left" vertical="center"/>
    </xf>
    <xf numFmtId="164" fontId="6" fillId="0" borderId="16" xfId="0" applyNumberFormat="1" applyFont="1" applyBorder="1" applyAlignment="1">
      <alignment horizontal="center"/>
    </xf>
    <xf numFmtId="164" fontId="6" fillId="0" borderId="38" xfId="0" applyNumberFormat="1" applyFont="1" applyBorder="1" applyAlignment="1">
      <alignment horizontal="center"/>
    </xf>
    <xf numFmtId="2" fontId="2" fillId="0" borderId="39" xfId="0" applyNumberFormat="1" applyFont="1" applyBorder="1" applyAlignment="1">
      <alignment horizontal="center"/>
    </xf>
    <xf numFmtId="2" fontId="2" fillId="0" borderId="16" xfId="0" applyNumberFormat="1" applyFont="1" applyBorder="1" applyAlignment="1">
      <alignment horizontal="center"/>
    </xf>
    <xf numFmtId="0" fontId="2" fillId="0" borderId="38" xfId="0" applyFont="1" applyBorder="1" applyAlignment="1">
      <alignment/>
    </xf>
    <xf numFmtId="2" fontId="2" fillId="0" borderId="17" xfId="0" applyNumberFormat="1" applyFont="1" applyBorder="1" applyAlignment="1">
      <alignment horizontal="center"/>
    </xf>
    <xf numFmtId="1" fontId="2" fillId="0" borderId="18" xfId="0" applyNumberFormat="1" applyFont="1" applyBorder="1" applyAlignment="1">
      <alignment horizontal="center"/>
    </xf>
    <xf numFmtId="2" fontId="2" fillId="0" borderId="19" xfId="0" applyNumberFormat="1" applyFont="1" applyBorder="1" applyAlignment="1">
      <alignment horizontal="center"/>
    </xf>
    <xf numFmtId="2" fontId="2" fillId="3" borderId="20" xfId="0" applyNumberFormat="1" applyFont="1" applyFill="1" applyBorder="1" applyAlignment="1">
      <alignment horizontal="center"/>
    </xf>
    <xf numFmtId="0" fontId="2" fillId="0" borderId="41" xfId="0" applyFont="1" applyBorder="1" applyAlignment="1">
      <alignment horizontal="center"/>
    </xf>
    <xf numFmtId="2" fontId="2" fillId="0" borderId="42" xfId="0" applyNumberFormat="1" applyFont="1" applyBorder="1" applyAlignment="1">
      <alignment horizontal="center"/>
    </xf>
    <xf numFmtId="164" fontId="2" fillId="0" borderId="42" xfId="0" applyNumberFormat="1" applyFont="1" applyBorder="1" applyAlignment="1">
      <alignment horizontal="center"/>
    </xf>
    <xf numFmtId="164" fontId="2" fillId="0" borderId="18" xfId="0" applyNumberFormat="1" applyFont="1" applyFill="1" applyBorder="1" applyAlignment="1">
      <alignment horizontal="center"/>
    </xf>
    <xf numFmtId="2" fontId="2" fillId="3" borderId="19" xfId="0" applyNumberFormat="1" applyFont="1" applyFill="1" applyBorder="1" applyAlignment="1">
      <alignment horizontal="center"/>
    </xf>
    <xf numFmtId="164" fontId="2" fillId="0" borderId="18" xfId="0" applyNumberFormat="1" applyFont="1" applyBorder="1" applyAlignment="1">
      <alignment horizontal="center"/>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2" fontId="6" fillId="0" borderId="44" xfId="0" applyNumberFormat="1" applyFont="1" applyBorder="1" applyAlignment="1">
      <alignment horizontal="center"/>
    </xf>
    <xf numFmtId="1" fontId="6" fillId="0" borderId="42" xfId="0" applyNumberFormat="1" applyFont="1" applyBorder="1" applyAlignment="1">
      <alignment horizontal="center"/>
    </xf>
    <xf numFmtId="0" fontId="6" fillId="0" borderId="43" xfId="0" applyFont="1" applyBorder="1" applyAlignment="1">
      <alignment horizontal="center"/>
    </xf>
    <xf numFmtId="2" fontId="2" fillId="4" borderId="41" xfId="0" applyNumberFormat="1" applyFont="1" applyFill="1" applyBorder="1" applyAlignment="1">
      <alignment horizontal="center"/>
    </xf>
    <xf numFmtId="2" fontId="2" fillId="4" borderId="42" xfId="0" applyNumberFormat="1" applyFont="1" applyFill="1" applyBorder="1" applyAlignment="1">
      <alignment horizontal="center"/>
    </xf>
    <xf numFmtId="0" fontId="2" fillId="4" borderId="43" xfId="0" applyFont="1" applyFill="1" applyBorder="1" applyAlignment="1">
      <alignment/>
    </xf>
    <xf numFmtId="0" fontId="2" fillId="0" borderId="42" xfId="0" applyFont="1" applyBorder="1" applyAlignment="1">
      <alignment horizontal="center"/>
    </xf>
    <xf numFmtId="0" fontId="6" fillId="2" borderId="10" xfId="0" applyFont="1" applyFill="1" applyBorder="1" applyAlignment="1">
      <alignment horizontal="left" vertical="center"/>
    </xf>
    <xf numFmtId="164" fontId="6" fillId="0" borderId="42" xfId="0" applyNumberFormat="1" applyFont="1" applyBorder="1" applyAlignment="1">
      <alignment horizontal="center"/>
    </xf>
    <xf numFmtId="164" fontId="6" fillId="0" borderId="43" xfId="0" applyNumberFormat="1" applyFont="1" applyBorder="1" applyAlignment="1">
      <alignment horizontal="center"/>
    </xf>
    <xf numFmtId="2" fontId="2" fillId="0" borderId="41" xfId="0" applyNumberFormat="1" applyFont="1" applyBorder="1" applyAlignment="1">
      <alignment horizontal="center"/>
    </xf>
    <xf numFmtId="2" fontId="2" fillId="0" borderId="42" xfId="0" applyNumberFormat="1" applyFont="1" applyBorder="1" applyAlignment="1">
      <alignment horizontal="center"/>
    </xf>
    <xf numFmtId="0" fontId="2" fillId="0" borderId="43" xfId="0" applyFont="1" applyBorder="1" applyAlignment="1">
      <alignment/>
    </xf>
    <xf numFmtId="0" fontId="0" fillId="0" borderId="42" xfId="0" applyBorder="1" applyAlignment="1">
      <alignment horizontal="center"/>
    </xf>
    <xf numFmtId="0" fontId="18" fillId="5" borderId="6" xfId="0" applyFont="1" applyFill="1" applyBorder="1" applyAlignment="1">
      <alignment horizontal="center" vertical="center" wrapText="1"/>
    </xf>
    <xf numFmtId="0" fontId="18" fillId="5" borderId="36" xfId="0" applyFont="1" applyFill="1" applyBorder="1" applyAlignment="1">
      <alignment horizontal="center" vertical="center" wrapText="1"/>
    </xf>
    <xf numFmtId="0" fontId="8" fillId="5" borderId="7"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2" fontId="5" fillId="5" borderId="8" xfId="0" applyNumberFormat="1" applyFont="1" applyFill="1" applyBorder="1" applyAlignment="1">
      <alignment horizontal="center"/>
    </xf>
    <xf numFmtId="1" fontId="5" fillId="5" borderId="5" xfId="0" applyNumberFormat="1" applyFont="1" applyFill="1" applyBorder="1" applyAlignment="1">
      <alignment horizontal="center"/>
    </xf>
    <xf numFmtId="0" fontId="5" fillId="5" borderId="6" xfId="0" applyFont="1" applyFill="1" applyBorder="1" applyAlignment="1">
      <alignment horizontal="center"/>
    </xf>
    <xf numFmtId="2" fontId="5" fillId="5" borderId="7" xfId="0" applyNumberFormat="1" applyFont="1" applyFill="1" applyBorder="1" applyAlignment="1">
      <alignment horizontal="center"/>
    </xf>
    <xf numFmtId="2" fontId="5" fillId="5" borderId="5" xfId="0" applyNumberFormat="1" applyFont="1" applyFill="1" applyBorder="1" applyAlignment="1">
      <alignment horizontal="center"/>
    </xf>
    <xf numFmtId="0" fontId="5" fillId="5" borderId="7" xfId="0" applyFont="1" applyFill="1" applyBorder="1" applyAlignment="1">
      <alignment horizontal="center"/>
    </xf>
    <xf numFmtId="0" fontId="5" fillId="5" borderId="5" xfId="0" applyFont="1" applyFill="1" applyBorder="1" applyAlignment="1">
      <alignment horizontal="center"/>
    </xf>
    <xf numFmtId="0" fontId="5" fillId="2" borderId="5" xfId="0" applyFont="1" applyFill="1" applyBorder="1" applyAlignment="1">
      <alignment horizontal="center" vertical="center"/>
    </xf>
    <xf numFmtId="164" fontId="5" fillId="5" borderId="5" xfId="0" applyNumberFormat="1" applyFont="1" applyFill="1" applyBorder="1" applyAlignment="1">
      <alignment horizontal="center"/>
    </xf>
    <xf numFmtId="164" fontId="5" fillId="5" borderId="6" xfId="0" applyNumberFormat="1" applyFont="1" applyFill="1" applyBorder="1" applyAlignment="1">
      <alignment horizontal="center"/>
    </xf>
    <xf numFmtId="0" fontId="9" fillId="5" borderId="5" xfId="0" applyFont="1" applyFill="1" applyBorder="1" applyAlignment="1">
      <alignment horizontal="center"/>
    </xf>
    <xf numFmtId="0" fontId="8" fillId="5" borderId="5" xfId="0" applyFont="1" applyFill="1" applyBorder="1" applyAlignment="1">
      <alignment horizontal="center" vertical="center"/>
    </xf>
    <xf numFmtId="0" fontId="6" fillId="5" borderId="5"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6" xfId="0" applyFont="1" applyFill="1" applyBorder="1" applyAlignment="1">
      <alignment horizontal="center" vertical="center"/>
    </xf>
    <xf numFmtId="2" fontId="2" fillId="5" borderId="8" xfId="0" applyNumberFormat="1" applyFont="1" applyFill="1" applyBorder="1" applyAlignment="1">
      <alignment horizontal="center"/>
    </xf>
    <xf numFmtId="1" fontId="2" fillId="5" borderId="5" xfId="0" applyNumberFormat="1" applyFont="1" applyFill="1" applyBorder="1" applyAlignment="1">
      <alignment horizontal="center"/>
    </xf>
    <xf numFmtId="0" fontId="2" fillId="5" borderId="6" xfId="0" applyFont="1" applyFill="1" applyBorder="1" applyAlignment="1">
      <alignment horizontal="center"/>
    </xf>
    <xf numFmtId="2" fontId="2" fillId="5" borderId="7" xfId="0" applyNumberFormat="1" applyFont="1" applyFill="1" applyBorder="1" applyAlignment="1">
      <alignment horizontal="center"/>
    </xf>
    <xf numFmtId="2" fontId="2" fillId="5" borderId="5" xfId="0" applyNumberFormat="1" applyFont="1" applyFill="1" applyBorder="1" applyAlignment="1">
      <alignment horizontal="center"/>
    </xf>
    <xf numFmtId="0" fontId="2" fillId="5" borderId="6" xfId="0" applyFont="1" applyFill="1" applyBorder="1" applyAlignment="1">
      <alignment horizontal="center"/>
    </xf>
    <xf numFmtId="0" fontId="2" fillId="5" borderId="7" xfId="0" applyFont="1" applyFill="1" applyBorder="1" applyAlignment="1">
      <alignment horizontal="center"/>
    </xf>
    <xf numFmtId="2" fontId="2" fillId="5" borderId="5" xfId="0" applyNumberFormat="1" applyFont="1" applyFill="1" applyBorder="1" applyAlignment="1">
      <alignment horizontal="center"/>
    </xf>
    <xf numFmtId="0" fontId="2" fillId="5" borderId="5" xfId="0" applyFont="1" applyFill="1" applyBorder="1" applyAlignment="1">
      <alignment horizontal="center"/>
    </xf>
    <xf numFmtId="164" fontId="2" fillId="5" borderId="5" xfId="0" applyNumberFormat="1" applyFont="1" applyFill="1" applyBorder="1" applyAlignment="1">
      <alignment horizontal="center"/>
    </xf>
    <xf numFmtId="164" fontId="2" fillId="5" borderId="6" xfId="0" applyNumberFormat="1" applyFont="1" applyFill="1" applyBorder="1" applyAlignment="1">
      <alignment horizontal="center"/>
    </xf>
    <xf numFmtId="0" fontId="0" fillId="5" borderId="5" xfId="0" applyFill="1" applyBorder="1" applyAlignment="1">
      <alignment horizontal="center"/>
    </xf>
    <xf numFmtId="0" fontId="18" fillId="5" borderId="6" xfId="0" applyFont="1" applyFill="1" applyBorder="1" applyAlignment="1">
      <alignment vertical="center" wrapText="1"/>
    </xf>
    <xf numFmtId="0" fontId="18" fillId="5" borderId="36" xfId="0" applyFont="1" applyFill="1" applyBorder="1" applyAlignment="1">
      <alignment vertical="center" wrapText="1"/>
    </xf>
    <xf numFmtId="0" fontId="0" fillId="5" borderId="5" xfId="0" applyFont="1" applyFill="1" applyBorder="1" applyAlignment="1">
      <alignment horizontal="center" vertical="center"/>
    </xf>
    <xf numFmtId="0" fontId="17" fillId="5" borderId="6" xfId="0" applyFont="1" applyFill="1" applyBorder="1" applyAlignment="1">
      <alignment vertical="center"/>
    </xf>
    <xf numFmtId="2" fontId="1" fillId="5" borderId="8" xfId="0" applyNumberFormat="1" applyFont="1" applyFill="1" applyBorder="1" applyAlignment="1">
      <alignment horizontal="center"/>
    </xf>
    <xf numFmtId="1" fontId="1" fillId="5" borderId="5" xfId="0" applyNumberFormat="1" applyFont="1" applyFill="1" applyBorder="1" applyAlignment="1">
      <alignment horizontal="center"/>
    </xf>
    <xf numFmtId="0" fontId="1" fillId="5" borderId="6" xfId="0" applyFont="1" applyFill="1" applyBorder="1" applyAlignment="1">
      <alignment horizontal="center"/>
    </xf>
    <xf numFmtId="2" fontId="1" fillId="5" borderId="7" xfId="0" applyNumberFormat="1" applyFont="1" applyFill="1" applyBorder="1" applyAlignment="1">
      <alignment horizontal="center"/>
    </xf>
    <xf numFmtId="2" fontId="1" fillId="5" borderId="5" xfId="0" applyNumberFormat="1" applyFont="1" applyFill="1" applyBorder="1" applyAlignment="1">
      <alignment horizontal="center"/>
    </xf>
    <xf numFmtId="0" fontId="1" fillId="5" borderId="6" xfId="0" applyFont="1" applyFill="1" applyBorder="1" applyAlignment="1">
      <alignment/>
    </xf>
    <xf numFmtId="0" fontId="1" fillId="5" borderId="7" xfId="0" applyFont="1" applyFill="1" applyBorder="1" applyAlignment="1">
      <alignment horizontal="center"/>
    </xf>
    <xf numFmtId="2" fontId="1" fillId="5" borderId="5" xfId="0" applyNumberFormat="1" applyFont="1" applyFill="1" applyBorder="1" applyAlignment="1">
      <alignment horizontal="center"/>
    </xf>
    <xf numFmtId="0" fontId="1" fillId="5" borderId="5" xfId="0" applyFont="1" applyFill="1" applyBorder="1" applyAlignment="1">
      <alignment horizontal="center"/>
    </xf>
    <xf numFmtId="0" fontId="8" fillId="2" borderId="5" xfId="0" applyFont="1" applyFill="1" applyBorder="1" applyAlignment="1">
      <alignment horizontal="center" vertical="center"/>
    </xf>
    <xf numFmtId="164" fontId="1" fillId="5" borderId="5" xfId="0" applyNumberFormat="1" applyFont="1" applyFill="1" applyBorder="1" applyAlignment="1">
      <alignment horizontal="center"/>
    </xf>
    <xf numFmtId="164" fontId="1" fillId="5" borderId="6" xfId="0" applyNumberFormat="1" applyFont="1" applyFill="1" applyBorder="1" applyAlignment="1">
      <alignment horizontal="center"/>
    </xf>
    <xf numFmtId="0" fontId="0" fillId="5" borderId="5" xfId="0" applyFont="1" applyFill="1" applyBorder="1" applyAlignment="1">
      <alignment/>
    </xf>
    <xf numFmtId="0" fontId="2" fillId="5" borderId="6" xfId="0" applyFont="1" applyFill="1" applyBorder="1" applyAlignment="1">
      <alignment/>
    </xf>
    <xf numFmtId="0" fontId="0" fillId="5" borderId="5" xfId="0" applyFill="1" applyBorder="1" applyAlignment="1">
      <alignment/>
    </xf>
    <xf numFmtId="0" fontId="2" fillId="4" borderId="14" xfId="0" applyFont="1" applyFill="1" applyBorder="1" applyAlignment="1">
      <alignment horizontal="center" vertical="center"/>
    </xf>
    <xf numFmtId="0" fontId="2" fillId="0" borderId="7" xfId="0" applyFont="1" applyBorder="1" applyAlignment="1">
      <alignment horizontal="center" vertical="center"/>
    </xf>
    <xf numFmtId="0" fontId="2" fillId="0" borderId="45" xfId="0" applyFont="1" applyBorder="1" applyAlignment="1">
      <alignment horizontal="center" vertical="center"/>
    </xf>
    <xf numFmtId="0" fontId="19" fillId="0" borderId="4" xfId="0" applyFont="1" applyBorder="1" applyAlignment="1">
      <alignment horizontal="center"/>
    </xf>
    <xf numFmtId="0" fontId="2" fillId="0" borderId="46" xfId="0" applyFont="1" applyBorder="1" applyAlignment="1">
      <alignment horizontal="right" vertical="center"/>
    </xf>
    <xf numFmtId="0" fontId="2" fillId="0" borderId="39" xfId="0" applyFont="1" applyBorder="1" applyAlignment="1">
      <alignment horizontal="right" vertical="center"/>
    </xf>
    <xf numFmtId="0" fontId="2" fillId="0" borderId="16" xfId="0" applyFont="1" applyBorder="1" applyAlignment="1">
      <alignment horizontal="right" vertical="center"/>
    </xf>
    <xf numFmtId="0" fontId="0" fillId="0" borderId="0" xfId="0" applyFill="1" applyBorder="1" applyAlignment="1">
      <alignment/>
    </xf>
    <xf numFmtId="0" fontId="0" fillId="0" borderId="47" xfId="0" applyFill="1" applyBorder="1" applyAlignment="1">
      <alignment/>
    </xf>
    <xf numFmtId="0" fontId="22" fillId="0" borderId="48" xfId="0" applyFont="1" applyFill="1" applyBorder="1" applyAlignment="1">
      <alignment horizontal="center"/>
    </xf>
    <xf numFmtId="0" fontId="0" fillId="0" borderId="0" xfId="0" applyNumberFormat="1" applyFill="1" applyBorder="1" applyAlignment="1">
      <alignment/>
    </xf>
    <xf numFmtId="0" fontId="1" fillId="0" borderId="11" xfId="0" applyFont="1" applyBorder="1" applyAlignment="1">
      <alignment horizontal="left"/>
    </xf>
    <xf numFmtId="2" fontId="2" fillId="0" borderId="13" xfId="0" applyNumberFormat="1" applyFont="1" applyFill="1" applyBorder="1" applyAlignment="1">
      <alignment horizontal="center"/>
    </xf>
    <xf numFmtId="1" fontId="2" fillId="0" borderId="11" xfId="0" applyNumberFormat="1" applyFont="1" applyFill="1" applyBorder="1" applyAlignment="1">
      <alignment horizontal="center"/>
    </xf>
    <xf numFmtId="2" fontId="2" fillId="0" borderId="6" xfId="0" applyNumberFormat="1" applyFont="1" applyFill="1" applyBorder="1" applyAlignment="1">
      <alignment horizontal="center"/>
    </xf>
    <xf numFmtId="0" fontId="2" fillId="0" borderId="16" xfId="0" applyFont="1" applyFill="1" applyBorder="1" applyAlignment="1">
      <alignment horizontal="right" vertical="center"/>
    </xf>
    <xf numFmtId="164" fontId="2" fillId="0" borderId="10" xfId="0" applyNumberFormat="1" applyFont="1" applyFill="1" applyBorder="1" applyAlignment="1">
      <alignment horizontal="center"/>
    </xf>
    <xf numFmtId="164" fontId="2" fillId="0" borderId="42" xfId="0" applyNumberFormat="1" applyFont="1" applyFill="1" applyBorder="1" applyAlignment="1">
      <alignment horizontal="center"/>
    </xf>
    <xf numFmtId="0" fontId="2" fillId="0" borderId="19" xfId="0" applyFont="1" applyFill="1" applyBorder="1" applyAlignment="1">
      <alignment/>
    </xf>
    <xf numFmtId="0" fontId="0" fillId="0" borderId="2" xfId="0" applyFill="1" applyBorder="1" applyAlignment="1">
      <alignment horizontal="center"/>
    </xf>
    <xf numFmtId="0" fontId="0" fillId="0" borderId="18" xfId="0" applyFill="1" applyBorder="1" applyAlignment="1">
      <alignment horizontal="center"/>
    </xf>
    <xf numFmtId="0" fontId="0" fillId="0" borderId="5" xfId="0" applyFill="1" applyBorder="1" applyAlignment="1">
      <alignment horizontal="center"/>
    </xf>
    <xf numFmtId="0" fontId="0" fillId="0" borderId="4" xfId="0" applyFill="1" applyBorder="1" applyAlignment="1">
      <alignment horizontal="center"/>
    </xf>
    <xf numFmtId="2" fontId="2" fillId="6" borderId="14" xfId="0" applyNumberFormat="1" applyFont="1" applyFill="1" applyBorder="1" applyAlignment="1">
      <alignment horizontal="center"/>
    </xf>
    <xf numFmtId="0" fontId="1" fillId="0" borderId="5" xfId="0" applyFont="1" applyFill="1" applyBorder="1" applyAlignment="1">
      <alignment horizontal="center"/>
    </xf>
    <xf numFmtId="2" fontId="2" fillId="6" borderId="13" xfId="0" applyNumberFormat="1" applyFont="1" applyFill="1" applyBorder="1" applyAlignment="1">
      <alignment horizontal="center"/>
    </xf>
    <xf numFmtId="0" fontId="7" fillId="7" borderId="12" xfId="0" applyFont="1" applyFill="1" applyBorder="1" applyAlignment="1">
      <alignment horizontal="center" vertical="center"/>
    </xf>
    <xf numFmtId="0" fontId="7" fillId="7" borderId="6" xfId="0" applyFont="1" applyFill="1" applyBorder="1" applyAlignment="1">
      <alignment horizontal="center" vertical="center"/>
    </xf>
    <xf numFmtId="0" fontId="7" fillId="8" borderId="12" xfId="0" applyFont="1" applyFill="1" applyBorder="1" applyAlignment="1">
      <alignment horizontal="center" vertical="center"/>
    </xf>
    <xf numFmtId="0" fontId="7" fillId="8" borderId="6" xfId="0" applyFont="1" applyFill="1" applyBorder="1" applyAlignment="1">
      <alignment horizontal="center" vertical="center"/>
    </xf>
    <xf numFmtId="2" fontId="2" fillId="4" borderId="16" xfId="0" applyNumberFormat="1" applyFont="1" applyFill="1" applyBorder="1" applyAlignment="1">
      <alignment horizontal="center"/>
    </xf>
    <xf numFmtId="0" fontId="0" fillId="0" borderId="10" xfId="0" applyBorder="1" applyAlignment="1">
      <alignment horizontal="center"/>
    </xf>
    <xf numFmtId="2" fontId="2" fillId="4" borderId="38" xfId="0" applyNumberFormat="1" applyFont="1" applyFill="1" applyBorder="1" applyAlignment="1">
      <alignment horizontal="center"/>
    </xf>
    <xf numFmtId="0" fontId="0" fillId="0" borderId="49" xfId="0" applyBorder="1" applyAlignment="1">
      <alignment horizontal="center"/>
    </xf>
    <xf numFmtId="0" fontId="7" fillId="7" borderId="50" xfId="0" applyFont="1" applyFill="1" applyBorder="1" applyAlignment="1">
      <alignment horizontal="center" vertical="center"/>
    </xf>
    <xf numFmtId="0" fontId="20" fillId="0" borderId="51" xfId="0" applyFont="1" applyBorder="1" applyAlignment="1">
      <alignment horizontal="center" vertical="center"/>
    </xf>
    <xf numFmtId="0" fontId="21" fillId="0" borderId="52" xfId="0" applyFont="1" applyBorder="1" applyAlignment="1">
      <alignment horizontal="center" vertical="center"/>
    </xf>
    <xf numFmtId="2" fontId="2" fillId="4" borderId="23" xfId="0" applyNumberFormat="1" applyFont="1" applyFill="1" applyBorder="1" applyAlignment="1">
      <alignment horizontal="center"/>
    </xf>
    <xf numFmtId="0" fontId="0" fillId="0" borderId="24" xfId="0" applyBorder="1" applyAlignment="1">
      <alignment horizontal="center"/>
    </xf>
    <xf numFmtId="2" fontId="2" fillId="4" borderId="23" xfId="0" applyNumberFormat="1" applyFont="1" applyFill="1" applyBorder="1" applyAlignment="1">
      <alignment horizontal="center"/>
    </xf>
    <xf numFmtId="0" fontId="26" fillId="0" borderId="53" xfId="0" applyFont="1" applyBorder="1" applyAlignment="1">
      <alignment horizontal="center" wrapText="1"/>
    </xf>
    <xf numFmtId="0" fontId="26" fillId="0" borderId="54" xfId="0" applyFont="1" applyBorder="1" applyAlignment="1">
      <alignment horizontal="center" wrapText="1"/>
    </xf>
    <xf numFmtId="0" fontId="26" fillId="0" borderId="55" xfId="0" applyFont="1" applyBorder="1" applyAlignment="1">
      <alignment horizontal="center" wrapText="1"/>
    </xf>
    <xf numFmtId="0" fontId="26" fillId="0" borderId="39" xfId="0" applyFont="1" applyBorder="1" applyAlignment="1">
      <alignment horizontal="center" wrapText="1"/>
    </xf>
    <xf numFmtId="0" fontId="26" fillId="0" borderId="41" xfId="0" applyFont="1" applyBorder="1" applyAlignment="1">
      <alignment horizontal="center" wrapText="1"/>
    </xf>
    <xf numFmtId="0" fontId="26" fillId="0" borderId="56" xfId="0" applyFont="1" applyBorder="1" applyAlignment="1">
      <alignment horizontal="center" wrapText="1"/>
    </xf>
    <xf numFmtId="2" fontId="2" fillId="0" borderId="38" xfId="0" applyNumberFormat="1" applyFont="1" applyFill="1" applyBorder="1" applyAlignment="1">
      <alignment horizontal="center"/>
    </xf>
    <xf numFmtId="0" fontId="0" fillId="0" borderId="49" xfId="0" applyFill="1" applyBorder="1" applyAlignment="1">
      <alignment horizontal="center"/>
    </xf>
    <xf numFmtId="0" fontId="2" fillId="0" borderId="57" xfId="0" applyFont="1" applyBorder="1" applyAlignment="1">
      <alignment horizontal="center" wrapText="1"/>
    </xf>
    <xf numFmtId="0" fontId="0" fillId="0" borderId="58" xfId="0" applyBorder="1" applyAlignment="1">
      <alignment horizontal="center" wrapText="1"/>
    </xf>
    <xf numFmtId="0" fontId="0" fillId="0" borderId="7" xfId="0" applyBorder="1" applyAlignment="1">
      <alignment horizontal="center" wrapText="1"/>
    </xf>
    <xf numFmtId="0" fontId="10" fillId="0" borderId="28" xfId="0" applyFont="1" applyBorder="1" applyAlignment="1">
      <alignment vertical="top" wrapText="1"/>
    </xf>
    <xf numFmtId="0" fontId="1" fillId="0" borderId="29" xfId="0" applyFont="1" applyBorder="1" applyAlignment="1">
      <alignment vertical="top"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0" fillId="0" borderId="32" xfId="0" applyBorder="1" applyAlignment="1">
      <alignment horizontal="left" vertical="center" wrapText="1"/>
    </xf>
    <xf numFmtId="0" fontId="10" fillId="0" borderId="59" xfId="0" applyFont="1" applyBorder="1" applyAlignment="1">
      <alignment vertical="top" wrapText="1"/>
    </xf>
    <xf numFmtId="0" fontId="0" fillId="0" borderId="60" xfId="0" applyBorder="1" applyAlignment="1">
      <alignment/>
    </xf>
    <xf numFmtId="0" fontId="0" fillId="0" borderId="32" xfId="0" applyBorder="1" applyAlignment="1">
      <alignment/>
    </xf>
    <xf numFmtId="0" fontId="0" fillId="0" borderId="29" xfId="0" applyBorder="1" applyAlignment="1">
      <alignment/>
    </xf>
    <xf numFmtId="0" fontId="1" fillId="0" borderId="32" xfId="0" applyFont="1" applyBorder="1" applyAlignment="1">
      <alignment horizontal="left" vertical="center"/>
    </xf>
    <xf numFmtId="0" fontId="1" fillId="0" borderId="29" xfId="0" applyFont="1" applyBorder="1" applyAlignment="1">
      <alignment horizontal="left" vertical="center"/>
    </xf>
    <xf numFmtId="0" fontId="12" fillId="0" borderId="28" xfId="0" applyFont="1" applyBorder="1" applyAlignment="1">
      <alignment vertical="top" wrapText="1"/>
    </xf>
    <xf numFmtId="0" fontId="13" fillId="0" borderId="28" xfId="0" applyFont="1" applyBorder="1" applyAlignment="1">
      <alignment horizontal="left" vertical="center" wrapText="1"/>
    </xf>
    <xf numFmtId="0" fontId="0" fillId="0" borderId="32" xfId="0" applyFont="1" applyBorder="1" applyAlignment="1">
      <alignment horizontal="left" vertical="center" wrapText="1"/>
    </xf>
    <xf numFmtId="0" fontId="0" fillId="0" borderId="29"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M&amp;M's Per Bag 2008</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cat>
            <c:strRef>
              <c:f>Sheet5!$A$2:$A$16</c:f>
              <c:strCache/>
            </c:strRef>
          </c:cat>
          <c:val>
            <c:numRef>
              <c:f>Sheet5!$B$2:$B$16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4359288"/>
        <c:axId val="39233593"/>
      </c:barChart>
      <c:lineChart>
        <c:grouping val="standard"/>
        <c:varyColors val="0"/>
        <c:axId val="17558018"/>
        <c:axId val="23804435"/>
      </c:lineChart>
      <c:catAx>
        <c:axId val="4359288"/>
        <c:scaling>
          <c:orientation val="minMax"/>
        </c:scaling>
        <c:axPos val="b"/>
        <c:title>
          <c:tx>
            <c:rich>
              <a:bodyPr vert="horz" rot="0" anchor="ctr"/>
              <a:lstStyle/>
              <a:p>
                <a:pPr algn="ctr">
                  <a:defRPr/>
                </a:pPr>
                <a:r>
                  <a:rPr lang="en-US" cap="none" sz="1200" b="1" i="0" u="none" baseline="0">
                    <a:latin typeface="Arial"/>
                    <a:ea typeface="Arial"/>
                    <a:cs typeface="Arial"/>
                  </a:rPr>
                  <a:t># of M&amp;M's </a:t>
                </a:r>
              </a:p>
            </c:rich>
          </c:tx>
          <c:layout/>
          <c:overlay val="0"/>
          <c:spPr>
            <a:noFill/>
            <a:ln>
              <a:noFill/>
            </a:ln>
          </c:spPr>
        </c:title>
        <c:delete val="0"/>
        <c:numFmt formatCode="General" sourceLinked="1"/>
        <c:majorTickMark val="in"/>
        <c:minorTickMark val="none"/>
        <c:tickLblPos val="nextTo"/>
        <c:crossAx val="39233593"/>
        <c:crosses val="autoZero"/>
        <c:auto val="1"/>
        <c:lblOffset val="100"/>
        <c:noMultiLvlLbl val="0"/>
      </c:catAx>
      <c:valAx>
        <c:axId val="39233593"/>
        <c:scaling>
          <c:orientation val="minMax"/>
        </c:scaling>
        <c:axPos val="l"/>
        <c:title>
          <c:tx>
            <c:rich>
              <a:bodyPr vert="horz" rot="-5400000" anchor="ctr"/>
              <a:lstStyle/>
              <a:p>
                <a:pPr algn="ctr">
                  <a:defRPr/>
                </a:pPr>
                <a:r>
                  <a:rPr lang="en-US" cap="none" sz="1200" b="1" i="0" u="none" baseline="0">
                    <a:latin typeface="Arial"/>
                    <a:ea typeface="Arial"/>
                    <a:cs typeface="Arial"/>
                  </a:rPr>
                  <a:t>Frequency</a:t>
                </a:r>
              </a:p>
            </c:rich>
          </c:tx>
          <c:layout/>
          <c:overlay val="0"/>
          <c:spPr>
            <a:noFill/>
            <a:ln>
              <a:noFill/>
            </a:ln>
          </c:spPr>
        </c:title>
        <c:delete val="0"/>
        <c:numFmt formatCode="General" sourceLinked="1"/>
        <c:majorTickMark val="in"/>
        <c:minorTickMark val="none"/>
        <c:tickLblPos val="nextTo"/>
        <c:crossAx val="4359288"/>
        <c:crossesAt val="1"/>
        <c:crossBetween val="between"/>
        <c:dispUnits/>
      </c:valAx>
      <c:catAx>
        <c:axId val="17558018"/>
        <c:scaling>
          <c:orientation val="minMax"/>
        </c:scaling>
        <c:axPos val="b"/>
        <c:delete val="1"/>
        <c:majorTickMark val="in"/>
        <c:minorTickMark val="none"/>
        <c:tickLblPos val="nextTo"/>
        <c:crossAx val="23804435"/>
        <c:crosses val="autoZero"/>
        <c:auto val="1"/>
        <c:lblOffset val="100"/>
        <c:noMultiLvlLbl val="0"/>
      </c:catAx>
      <c:valAx>
        <c:axId val="23804435"/>
        <c:scaling>
          <c:orientation val="minMax"/>
        </c:scaling>
        <c:axPos val="l"/>
        <c:delete val="0"/>
        <c:numFmt formatCode="General" sourceLinked="1"/>
        <c:majorTickMark val="in"/>
        <c:minorTickMark val="none"/>
        <c:tickLblPos val="nextTo"/>
        <c:crossAx val="17558018"/>
        <c:crosses val="max"/>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 of Skittles per Bag 2008</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cat>
            <c:strRef>
              <c:f>Sheet8!$A$2:$A$12</c:f>
              <c:strCache/>
            </c:strRef>
          </c:cat>
          <c:val>
            <c:numRef>
              <c:f>Sheet8!$B$2:$B$12</c:f>
              <c:numCache>
                <c:ptCount val="11"/>
                <c:pt idx="0">
                  <c:v>0</c:v>
                </c:pt>
                <c:pt idx="1">
                  <c:v>0</c:v>
                </c:pt>
                <c:pt idx="2">
                  <c:v>0</c:v>
                </c:pt>
                <c:pt idx="3">
                  <c:v>0</c:v>
                </c:pt>
                <c:pt idx="4">
                  <c:v>0</c:v>
                </c:pt>
                <c:pt idx="5">
                  <c:v>0</c:v>
                </c:pt>
                <c:pt idx="6">
                  <c:v>0</c:v>
                </c:pt>
                <c:pt idx="7">
                  <c:v>0</c:v>
                </c:pt>
                <c:pt idx="8">
                  <c:v>0</c:v>
                </c:pt>
                <c:pt idx="9">
                  <c:v>0</c:v>
                </c:pt>
                <c:pt idx="10">
                  <c:v>0</c:v>
                </c:pt>
              </c:numCache>
            </c:numRef>
          </c:val>
        </c:ser>
        <c:axId val="12913324"/>
        <c:axId val="49111053"/>
      </c:barChart>
      <c:lineChart>
        <c:grouping val="standard"/>
        <c:varyColors val="0"/>
        <c:axId val="39346294"/>
        <c:axId val="18572327"/>
      </c:lineChart>
      <c:catAx>
        <c:axId val="12913324"/>
        <c:scaling>
          <c:orientation val="minMax"/>
        </c:scaling>
        <c:axPos val="b"/>
        <c:title>
          <c:tx>
            <c:rich>
              <a:bodyPr vert="horz" rot="0" anchor="ctr"/>
              <a:lstStyle/>
              <a:p>
                <a:pPr algn="ctr">
                  <a:defRPr/>
                </a:pPr>
                <a:r>
                  <a:rPr lang="en-US" cap="none" sz="1200" b="1" i="0" u="none" baseline="0">
                    <a:latin typeface="Arial"/>
                    <a:ea typeface="Arial"/>
                    <a:cs typeface="Arial"/>
                  </a:rPr>
                  <a:t>Skittles per bag</a:t>
                </a:r>
              </a:p>
            </c:rich>
          </c:tx>
          <c:layout/>
          <c:overlay val="0"/>
          <c:spPr>
            <a:noFill/>
            <a:ln>
              <a:noFill/>
            </a:ln>
          </c:spPr>
        </c:title>
        <c:delete val="0"/>
        <c:numFmt formatCode="General" sourceLinked="1"/>
        <c:majorTickMark val="in"/>
        <c:minorTickMark val="none"/>
        <c:tickLblPos val="nextTo"/>
        <c:crossAx val="49111053"/>
        <c:crosses val="autoZero"/>
        <c:auto val="1"/>
        <c:lblOffset val="100"/>
        <c:noMultiLvlLbl val="0"/>
      </c:catAx>
      <c:valAx>
        <c:axId val="49111053"/>
        <c:scaling>
          <c:orientation val="minMax"/>
        </c:scaling>
        <c:axPos val="l"/>
        <c:title>
          <c:tx>
            <c:rich>
              <a:bodyPr vert="horz" rot="-5400000" anchor="ctr"/>
              <a:lstStyle/>
              <a:p>
                <a:pPr algn="ctr">
                  <a:defRPr/>
                </a:pPr>
                <a:r>
                  <a:rPr lang="en-US" cap="none" sz="1200" b="1" i="0" u="none" baseline="0">
                    <a:latin typeface="Arial"/>
                    <a:ea typeface="Arial"/>
                    <a:cs typeface="Arial"/>
                  </a:rPr>
                  <a:t>Frequency</a:t>
                </a:r>
              </a:p>
            </c:rich>
          </c:tx>
          <c:layout/>
          <c:overlay val="0"/>
          <c:spPr>
            <a:noFill/>
            <a:ln>
              <a:noFill/>
            </a:ln>
          </c:spPr>
        </c:title>
        <c:delete val="0"/>
        <c:numFmt formatCode="General" sourceLinked="1"/>
        <c:majorTickMark val="in"/>
        <c:minorTickMark val="none"/>
        <c:tickLblPos val="nextTo"/>
        <c:crossAx val="12913324"/>
        <c:crossesAt val="1"/>
        <c:crossBetween val="between"/>
        <c:dispUnits/>
      </c:valAx>
      <c:catAx>
        <c:axId val="39346294"/>
        <c:scaling>
          <c:orientation val="minMax"/>
        </c:scaling>
        <c:axPos val="b"/>
        <c:delete val="1"/>
        <c:majorTickMark val="in"/>
        <c:minorTickMark val="none"/>
        <c:tickLblPos val="nextTo"/>
        <c:crossAx val="18572327"/>
        <c:crosses val="autoZero"/>
        <c:auto val="1"/>
        <c:lblOffset val="100"/>
        <c:noMultiLvlLbl val="0"/>
      </c:catAx>
      <c:valAx>
        <c:axId val="18572327"/>
        <c:scaling>
          <c:orientation val="minMax"/>
        </c:scaling>
        <c:axPos val="l"/>
        <c:delete val="0"/>
        <c:numFmt formatCode="General" sourceLinked="1"/>
        <c:majorTickMark val="in"/>
        <c:minorTickMark val="none"/>
        <c:tickLblPos val="nextTo"/>
        <c:crossAx val="39346294"/>
        <c:crosses val="max"/>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M&amp;M Weight per Bag 2008</a:t>
            </a:r>
          </a:p>
        </c:rich>
      </c:tx>
      <c:layout>
        <c:manualLayout>
          <c:xMode val="factor"/>
          <c:yMode val="factor"/>
          <c:x val="0.00575"/>
          <c:y val="0.016"/>
        </c:manualLayout>
      </c:layout>
      <c:spPr>
        <a:noFill/>
        <a:ln>
          <a:noFill/>
        </a:ln>
      </c:spPr>
    </c:title>
    <c:plotArea>
      <c:layout>
        <c:manualLayout>
          <c:xMode val="edge"/>
          <c:yMode val="edge"/>
          <c:x val="0.077"/>
          <c:y val="0.14875"/>
          <c:w val="0.70325"/>
          <c:h val="0.75975"/>
        </c:manualLayout>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cat>
            <c:strRef>
              <c:f>Sheet9!$A$2:$A$15</c:f>
              <c:strCache/>
            </c:strRef>
          </c:cat>
          <c:val>
            <c:numRef>
              <c:f>Sheet9!$B$2:$B$15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32933216"/>
        <c:axId val="27963489"/>
      </c:barChart>
      <c:lineChart>
        <c:grouping val="standard"/>
        <c:varyColors val="0"/>
        <c:axId val="50344810"/>
        <c:axId val="50450107"/>
      </c:lineChart>
      <c:catAx>
        <c:axId val="32933216"/>
        <c:scaling>
          <c:orientation val="minMax"/>
        </c:scaling>
        <c:axPos val="b"/>
        <c:title>
          <c:tx>
            <c:rich>
              <a:bodyPr vert="horz" rot="0" anchor="ctr"/>
              <a:lstStyle/>
              <a:p>
                <a:pPr algn="ctr">
                  <a:defRPr/>
                </a:pPr>
                <a:r>
                  <a:rPr lang="en-US" cap="none" sz="1200" b="1" i="0" u="none" baseline="0">
                    <a:latin typeface="Arial"/>
                    <a:ea typeface="Arial"/>
                    <a:cs typeface="Arial"/>
                  </a:rPr>
                  <a:t>Bag Wts (grams)</a:t>
                </a:r>
              </a:p>
            </c:rich>
          </c:tx>
          <c:layout/>
          <c:overlay val="0"/>
          <c:spPr>
            <a:noFill/>
            <a:ln>
              <a:noFill/>
            </a:ln>
          </c:spPr>
        </c:title>
        <c:delete val="0"/>
        <c:numFmt formatCode="General" sourceLinked="1"/>
        <c:majorTickMark val="in"/>
        <c:minorTickMark val="none"/>
        <c:tickLblPos val="nextTo"/>
        <c:crossAx val="27963489"/>
        <c:crosses val="autoZero"/>
        <c:auto val="1"/>
        <c:lblOffset val="100"/>
        <c:noMultiLvlLbl val="0"/>
      </c:catAx>
      <c:valAx>
        <c:axId val="27963489"/>
        <c:scaling>
          <c:orientation val="minMax"/>
        </c:scaling>
        <c:axPos val="l"/>
        <c:title>
          <c:tx>
            <c:rich>
              <a:bodyPr vert="horz" rot="-5400000" anchor="ctr"/>
              <a:lstStyle/>
              <a:p>
                <a:pPr algn="ctr">
                  <a:defRPr/>
                </a:pPr>
                <a:r>
                  <a:rPr lang="en-US" cap="none" sz="1200" b="1" i="0" u="none" baseline="0">
                    <a:latin typeface="Arial"/>
                    <a:ea typeface="Arial"/>
                    <a:cs typeface="Arial"/>
                  </a:rPr>
                  <a:t>Frequency</a:t>
                </a:r>
              </a:p>
            </c:rich>
          </c:tx>
          <c:layout/>
          <c:overlay val="0"/>
          <c:spPr>
            <a:noFill/>
            <a:ln>
              <a:noFill/>
            </a:ln>
          </c:spPr>
        </c:title>
        <c:delete val="0"/>
        <c:numFmt formatCode="General" sourceLinked="1"/>
        <c:majorTickMark val="in"/>
        <c:minorTickMark val="none"/>
        <c:tickLblPos val="nextTo"/>
        <c:crossAx val="32933216"/>
        <c:crossesAt val="1"/>
        <c:crossBetween val="between"/>
        <c:dispUnits/>
      </c:valAx>
      <c:catAx>
        <c:axId val="50344810"/>
        <c:scaling>
          <c:orientation val="minMax"/>
        </c:scaling>
        <c:axPos val="b"/>
        <c:delete val="1"/>
        <c:majorTickMark val="in"/>
        <c:minorTickMark val="none"/>
        <c:tickLblPos val="nextTo"/>
        <c:crossAx val="50450107"/>
        <c:crosses val="autoZero"/>
        <c:auto val="1"/>
        <c:lblOffset val="100"/>
        <c:noMultiLvlLbl val="0"/>
      </c:catAx>
      <c:valAx>
        <c:axId val="50450107"/>
        <c:scaling>
          <c:orientation val="minMax"/>
        </c:scaling>
        <c:axPos val="l"/>
        <c:delete val="0"/>
        <c:numFmt formatCode="General" sourceLinked="1"/>
        <c:majorTickMark val="in"/>
        <c:minorTickMark val="none"/>
        <c:tickLblPos val="nextTo"/>
        <c:crossAx val="50344810"/>
        <c:crosses val="max"/>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Skittle Bag Weights 2008</a:t>
            </a:r>
          </a:p>
        </c:rich>
      </c:tx>
      <c:layout/>
      <c:spPr>
        <a:noFill/>
        <a:ln>
          <a:noFill/>
        </a:ln>
      </c:spPr>
    </c:title>
    <c:plotArea>
      <c:layout>
        <c:manualLayout>
          <c:xMode val="edge"/>
          <c:yMode val="edge"/>
          <c:x val="0.0765"/>
          <c:y val="0.17175"/>
          <c:w val="0.7055"/>
          <c:h val="0.71925"/>
        </c:manualLayout>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cat>
            <c:strRef>
              <c:f>Sheet10!$A$2:$A$12</c:f>
              <c:strCache/>
            </c:strRef>
          </c:cat>
          <c:val>
            <c:numRef>
              <c:f>Sheet10!$B$2:$B$12</c:f>
              <c:numCache>
                <c:ptCount val="11"/>
                <c:pt idx="0">
                  <c:v>0</c:v>
                </c:pt>
                <c:pt idx="1">
                  <c:v>0</c:v>
                </c:pt>
                <c:pt idx="2">
                  <c:v>0</c:v>
                </c:pt>
                <c:pt idx="3">
                  <c:v>0</c:v>
                </c:pt>
                <c:pt idx="4">
                  <c:v>0</c:v>
                </c:pt>
                <c:pt idx="5">
                  <c:v>0</c:v>
                </c:pt>
                <c:pt idx="6">
                  <c:v>0</c:v>
                </c:pt>
                <c:pt idx="7">
                  <c:v>0</c:v>
                </c:pt>
                <c:pt idx="8">
                  <c:v>0</c:v>
                </c:pt>
                <c:pt idx="9">
                  <c:v>0</c:v>
                </c:pt>
                <c:pt idx="10">
                  <c:v>0</c:v>
                </c:pt>
              </c:numCache>
            </c:numRef>
          </c:val>
        </c:ser>
        <c:axId val="51397780"/>
        <c:axId val="59926837"/>
      </c:barChart>
      <c:lineChart>
        <c:grouping val="standard"/>
        <c:varyColors val="0"/>
        <c:axId val="2470622"/>
        <c:axId val="22235599"/>
      </c:lineChart>
      <c:catAx>
        <c:axId val="51397780"/>
        <c:scaling>
          <c:orientation val="minMax"/>
        </c:scaling>
        <c:axPos val="b"/>
        <c:title>
          <c:tx>
            <c:rich>
              <a:bodyPr vert="horz" rot="0" anchor="ctr"/>
              <a:lstStyle/>
              <a:p>
                <a:pPr algn="ctr">
                  <a:defRPr/>
                </a:pPr>
                <a:r>
                  <a:rPr lang="en-US" cap="none" sz="1200" b="1" i="0" u="none" baseline="0">
                    <a:latin typeface="Arial"/>
                    <a:ea typeface="Arial"/>
                    <a:cs typeface="Arial"/>
                  </a:rPr>
                  <a:t>Bag Weigth (grams)</a:t>
                </a:r>
              </a:p>
            </c:rich>
          </c:tx>
          <c:layout>
            <c:manualLayout>
              <c:xMode val="factor"/>
              <c:yMode val="factor"/>
              <c:x val="0.002"/>
              <c:y val="-0.003"/>
            </c:manualLayout>
          </c:layout>
          <c:overlay val="0"/>
          <c:spPr>
            <a:noFill/>
            <a:ln>
              <a:noFill/>
            </a:ln>
          </c:spPr>
        </c:title>
        <c:delete val="0"/>
        <c:numFmt formatCode="General" sourceLinked="1"/>
        <c:majorTickMark val="in"/>
        <c:minorTickMark val="none"/>
        <c:tickLblPos val="nextTo"/>
        <c:crossAx val="59926837"/>
        <c:crosses val="autoZero"/>
        <c:auto val="1"/>
        <c:lblOffset val="100"/>
        <c:noMultiLvlLbl val="0"/>
      </c:catAx>
      <c:valAx>
        <c:axId val="59926837"/>
        <c:scaling>
          <c:orientation val="minMax"/>
        </c:scaling>
        <c:axPos val="l"/>
        <c:title>
          <c:tx>
            <c:rich>
              <a:bodyPr vert="horz" rot="-5400000" anchor="ctr"/>
              <a:lstStyle/>
              <a:p>
                <a:pPr algn="ctr">
                  <a:defRPr/>
                </a:pPr>
                <a:r>
                  <a:rPr lang="en-US" cap="none" sz="1200" b="1" i="0" u="none" baseline="0">
                    <a:latin typeface="Arial"/>
                    <a:ea typeface="Arial"/>
                    <a:cs typeface="Arial"/>
                  </a:rPr>
                  <a:t>Frequency</a:t>
                </a:r>
              </a:p>
            </c:rich>
          </c:tx>
          <c:layout/>
          <c:overlay val="0"/>
          <c:spPr>
            <a:noFill/>
            <a:ln>
              <a:noFill/>
            </a:ln>
          </c:spPr>
        </c:title>
        <c:delete val="0"/>
        <c:numFmt formatCode="General" sourceLinked="1"/>
        <c:majorTickMark val="in"/>
        <c:minorTickMark val="none"/>
        <c:tickLblPos val="nextTo"/>
        <c:crossAx val="51397780"/>
        <c:crossesAt val="1"/>
        <c:crossBetween val="between"/>
        <c:dispUnits/>
      </c:valAx>
      <c:catAx>
        <c:axId val="2470622"/>
        <c:scaling>
          <c:orientation val="minMax"/>
        </c:scaling>
        <c:axPos val="b"/>
        <c:delete val="1"/>
        <c:majorTickMark val="in"/>
        <c:minorTickMark val="none"/>
        <c:tickLblPos val="nextTo"/>
        <c:crossAx val="22235599"/>
        <c:crosses val="autoZero"/>
        <c:auto val="1"/>
        <c:lblOffset val="100"/>
        <c:noMultiLvlLbl val="0"/>
      </c:catAx>
      <c:valAx>
        <c:axId val="22235599"/>
        <c:scaling>
          <c:orientation val="minMax"/>
        </c:scaling>
        <c:axPos val="l"/>
        <c:delete val="0"/>
        <c:numFmt formatCode="General" sourceLinked="1"/>
        <c:majorTickMark val="in"/>
        <c:minorTickMark val="none"/>
        <c:tickLblPos val="nextTo"/>
        <c:crossAx val="2470622"/>
        <c:crosses val="max"/>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581025</xdr:colOff>
      <xdr:row>22</xdr:row>
      <xdr:rowOff>28575</xdr:rowOff>
    </xdr:to>
    <xdr:graphicFrame>
      <xdr:nvGraphicFramePr>
        <xdr:cNvPr id="1" name="Chart 1"/>
        <xdr:cNvGraphicFramePr/>
      </xdr:nvGraphicFramePr>
      <xdr:xfrm>
        <a:off x="1828800" y="0"/>
        <a:ext cx="4848225" cy="3600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504825</xdr:colOff>
      <xdr:row>22</xdr:row>
      <xdr:rowOff>76200</xdr:rowOff>
    </xdr:to>
    <xdr:graphicFrame>
      <xdr:nvGraphicFramePr>
        <xdr:cNvPr id="1" name="Chart 1"/>
        <xdr:cNvGraphicFramePr/>
      </xdr:nvGraphicFramePr>
      <xdr:xfrm>
        <a:off x="1828800" y="0"/>
        <a:ext cx="4772025" cy="3648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11</xdr:col>
      <xdr:colOff>152400</xdr:colOff>
      <xdr:row>26</xdr:row>
      <xdr:rowOff>28575</xdr:rowOff>
    </xdr:to>
    <xdr:graphicFrame>
      <xdr:nvGraphicFramePr>
        <xdr:cNvPr id="1" name="Chart 1"/>
        <xdr:cNvGraphicFramePr/>
      </xdr:nvGraphicFramePr>
      <xdr:xfrm>
        <a:off x="1828800" y="0"/>
        <a:ext cx="5029200" cy="4248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11</xdr:col>
      <xdr:colOff>190500</xdr:colOff>
      <xdr:row>22</xdr:row>
      <xdr:rowOff>9525</xdr:rowOff>
    </xdr:to>
    <xdr:graphicFrame>
      <xdr:nvGraphicFramePr>
        <xdr:cNvPr id="1" name="Chart 1"/>
        <xdr:cNvGraphicFramePr/>
      </xdr:nvGraphicFramePr>
      <xdr:xfrm>
        <a:off x="1828800" y="0"/>
        <a:ext cx="5067300" cy="3581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6"/>
  <sheetViews>
    <sheetView workbookViewId="0" topLeftCell="A1">
      <selection activeCell="A1" sqref="A1:B16"/>
    </sheetView>
  </sheetViews>
  <sheetFormatPr defaultColWidth="9.140625" defaultRowHeight="12.75"/>
  <sheetData>
    <row r="1" spans="1:2" ht="12.75">
      <c r="A1" s="210" t="s">
        <v>83</v>
      </c>
      <c r="B1" s="210" t="s">
        <v>85</v>
      </c>
    </row>
    <row r="2" spans="1:2" ht="12.75">
      <c r="A2" s="211">
        <v>50</v>
      </c>
      <c r="B2" s="208">
        <v>0</v>
      </c>
    </row>
    <row r="3" spans="1:2" ht="12.75">
      <c r="A3" s="211">
        <v>51</v>
      </c>
      <c r="B3" s="208">
        <v>1</v>
      </c>
    </row>
    <row r="4" spans="1:2" ht="12.75">
      <c r="A4" s="211">
        <v>52</v>
      </c>
      <c r="B4" s="208">
        <v>3</v>
      </c>
    </row>
    <row r="5" spans="1:2" ht="12.75">
      <c r="A5" s="211">
        <v>53</v>
      </c>
      <c r="B5" s="208">
        <v>2</v>
      </c>
    </row>
    <row r="6" spans="1:2" ht="12.75">
      <c r="A6" s="211">
        <v>54</v>
      </c>
      <c r="B6" s="208">
        <v>7</v>
      </c>
    </row>
    <row r="7" spans="1:2" ht="12.75">
      <c r="A7" s="211">
        <v>55</v>
      </c>
      <c r="B7" s="208">
        <v>4</v>
      </c>
    </row>
    <row r="8" spans="1:2" ht="12.75">
      <c r="A8" s="211">
        <v>56</v>
      </c>
      <c r="B8" s="208">
        <v>2</v>
      </c>
    </row>
    <row r="9" spans="1:2" ht="12.75">
      <c r="A9" s="211">
        <v>57</v>
      </c>
      <c r="B9" s="208">
        <v>2</v>
      </c>
    </row>
    <row r="10" spans="1:2" ht="12.75">
      <c r="A10" s="211">
        <v>58</v>
      </c>
      <c r="B10" s="208">
        <v>5</v>
      </c>
    </row>
    <row r="11" spans="1:2" ht="12.75">
      <c r="A11" s="211">
        <v>59</v>
      </c>
      <c r="B11" s="208">
        <v>4</v>
      </c>
    </row>
    <row r="12" spans="1:2" ht="12.75">
      <c r="A12" s="211">
        <v>60</v>
      </c>
      <c r="B12" s="208">
        <v>3</v>
      </c>
    </row>
    <row r="13" spans="1:2" ht="12.75">
      <c r="A13" s="211">
        <v>61</v>
      </c>
      <c r="B13" s="208">
        <v>2</v>
      </c>
    </row>
    <row r="14" spans="1:2" ht="12.75">
      <c r="A14" s="211">
        <v>62</v>
      </c>
      <c r="B14" s="208">
        <v>1</v>
      </c>
    </row>
    <row r="15" spans="1:2" ht="12.75">
      <c r="A15" s="211">
        <v>63</v>
      </c>
      <c r="B15" s="208">
        <v>0</v>
      </c>
    </row>
    <row r="16" spans="1:2" ht="13.5" thickBot="1">
      <c r="A16" s="209" t="s">
        <v>84</v>
      </c>
      <c r="B16" s="209">
        <v>0</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B12"/>
  <sheetViews>
    <sheetView workbookViewId="0" topLeftCell="A1">
      <selection activeCell="L21" sqref="L21"/>
    </sheetView>
  </sheetViews>
  <sheetFormatPr defaultColWidth="9.140625" defaultRowHeight="12.75"/>
  <sheetData>
    <row r="1" spans="1:2" ht="12.75">
      <c r="A1" s="210" t="s">
        <v>83</v>
      </c>
      <c r="B1" s="210" t="s">
        <v>85</v>
      </c>
    </row>
    <row r="2" spans="1:2" ht="12.75">
      <c r="A2" s="211">
        <v>55</v>
      </c>
      <c r="B2" s="208">
        <v>0</v>
      </c>
    </row>
    <row r="3" spans="1:2" ht="12.75">
      <c r="A3" s="211">
        <v>56</v>
      </c>
      <c r="B3" s="208">
        <v>1</v>
      </c>
    </row>
    <row r="4" spans="1:2" ht="12.75">
      <c r="A4" s="211">
        <v>57</v>
      </c>
      <c r="B4" s="208">
        <v>2</v>
      </c>
    </row>
    <row r="5" spans="1:2" ht="12.75">
      <c r="A5" s="211">
        <v>58</v>
      </c>
      <c r="B5" s="208">
        <v>6</v>
      </c>
    </row>
    <row r="6" spans="1:2" ht="12.75">
      <c r="A6" s="211">
        <v>59</v>
      </c>
      <c r="B6" s="208">
        <v>11</v>
      </c>
    </row>
    <row r="7" spans="1:2" ht="12.75">
      <c r="A7" s="211">
        <v>60</v>
      </c>
      <c r="B7" s="208">
        <v>9</v>
      </c>
    </row>
    <row r="8" spans="1:2" ht="12.75">
      <c r="A8" s="211">
        <v>61</v>
      </c>
      <c r="B8" s="208">
        <v>5</v>
      </c>
    </row>
    <row r="9" spans="1:2" ht="12.75">
      <c r="A9" s="211">
        <v>62</v>
      </c>
      <c r="B9" s="208">
        <v>2</v>
      </c>
    </row>
    <row r="10" spans="1:2" ht="12.75">
      <c r="A10" s="211">
        <v>63</v>
      </c>
      <c r="B10" s="208">
        <v>0</v>
      </c>
    </row>
    <row r="11" spans="1:2" ht="12.75">
      <c r="A11" s="211">
        <v>64</v>
      </c>
      <c r="B11" s="208">
        <v>0</v>
      </c>
    </row>
    <row r="12" spans="1:2" ht="13.5" thickBot="1">
      <c r="A12" s="209" t="s">
        <v>84</v>
      </c>
      <c r="B12" s="209">
        <v>0</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5"/>
  <sheetViews>
    <sheetView workbookViewId="0" topLeftCell="A1">
      <selection activeCell="A1" sqref="A1:B15"/>
    </sheetView>
  </sheetViews>
  <sheetFormatPr defaultColWidth="9.140625" defaultRowHeight="12.75"/>
  <sheetData>
    <row r="1" spans="1:2" ht="12.75">
      <c r="A1" s="210" t="s">
        <v>83</v>
      </c>
      <c r="B1" s="210" t="s">
        <v>85</v>
      </c>
    </row>
    <row r="2" spans="1:2" ht="12.75">
      <c r="A2" s="211">
        <v>43</v>
      </c>
      <c r="B2" s="208">
        <v>0</v>
      </c>
    </row>
    <row r="3" spans="1:2" ht="12.75">
      <c r="A3" s="211">
        <v>44</v>
      </c>
      <c r="B3" s="208">
        <v>0</v>
      </c>
    </row>
    <row r="4" spans="1:2" ht="12.75">
      <c r="A4" s="211">
        <v>45</v>
      </c>
      <c r="B4" s="208">
        <v>2</v>
      </c>
    </row>
    <row r="5" spans="1:2" ht="12.75">
      <c r="A5" s="211">
        <v>46</v>
      </c>
      <c r="B5" s="208">
        <v>4</v>
      </c>
    </row>
    <row r="6" spans="1:2" ht="12.75">
      <c r="A6" s="211">
        <v>47</v>
      </c>
      <c r="B6" s="208">
        <v>6</v>
      </c>
    </row>
    <row r="7" spans="1:2" ht="12.75">
      <c r="A7" s="211">
        <v>48</v>
      </c>
      <c r="B7" s="208">
        <v>4</v>
      </c>
    </row>
    <row r="8" spans="1:2" ht="12.75">
      <c r="A8" s="211">
        <v>49</v>
      </c>
      <c r="B8" s="208">
        <v>3</v>
      </c>
    </row>
    <row r="9" spans="1:2" ht="12.75">
      <c r="A9" s="211">
        <v>50</v>
      </c>
      <c r="B9" s="208">
        <v>4</v>
      </c>
    </row>
    <row r="10" spans="1:2" ht="12.75">
      <c r="A10" s="211">
        <v>51</v>
      </c>
      <c r="B10" s="208">
        <v>4</v>
      </c>
    </row>
    <row r="11" spans="1:2" ht="12.75">
      <c r="A11" s="211">
        <v>52</v>
      </c>
      <c r="B11" s="208">
        <v>7</v>
      </c>
    </row>
    <row r="12" spans="1:2" ht="12.75">
      <c r="A12" s="211">
        <v>53</v>
      </c>
      <c r="B12" s="208">
        <v>2</v>
      </c>
    </row>
    <row r="13" spans="1:2" ht="12.75">
      <c r="A13" s="211">
        <v>54</v>
      </c>
      <c r="B13" s="208">
        <v>0</v>
      </c>
    </row>
    <row r="14" spans="1:2" ht="12.75">
      <c r="A14" s="211">
        <v>55</v>
      </c>
      <c r="B14" s="208">
        <v>0</v>
      </c>
    </row>
    <row r="15" spans="1:2" ht="13.5" thickBot="1">
      <c r="A15" s="209" t="s">
        <v>84</v>
      </c>
      <c r="B15" s="209">
        <v>0</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B12"/>
  <sheetViews>
    <sheetView workbookViewId="0" topLeftCell="A1">
      <selection activeCell="A1" sqref="A1:B12"/>
    </sheetView>
  </sheetViews>
  <sheetFormatPr defaultColWidth="9.140625" defaultRowHeight="12.75"/>
  <sheetData>
    <row r="1" spans="1:2" ht="12.75">
      <c r="A1" s="210" t="s">
        <v>83</v>
      </c>
      <c r="B1" s="210" t="s">
        <v>85</v>
      </c>
    </row>
    <row r="2" spans="1:2" ht="12.75">
      <c r="A2" s="211">
        <v>58</v>
      </c>
      <c r="B2" s="208">
        <v>0</v>
      </c>
    </row>
    <row r="3" spans="1:2" ht="12.75">
      <c r="A3" s="211">
        <v>59</v>
      </c>
      <c r="B3" s="208">
        <v>0</v>
      </c>
    </row>
    <row r="4" spans="1:2" ht="12.75">
      <c r="A4" s="211">
        <v>60</v>
      </c>
      <c r="B4" s="208">
        <v>0</v>
      </c>
    </row>
    <row r="5" spans="1:2" ht="12.75">
      <c r="A5" s="211">
        <v>61</v>
      </c>
      <c r="B5" s="208">
        <v>2</v>
      </c>
    </row>
    <row r="6" spans="1:2" ht="12.75">
      <c r="A6" s="211">
        <v>62</v>
      </c>
      <c r="B6" s="208">
        <v>3</v>
      </c>
    </row>
    <row r="7" spans="1:2" ht="12.75">
      <c r="A7" s="211">
        <v>63</v>
      </c>
      <c r="B7" s="208">
        <v>7</v>
      </c>
    </row>
    <row r="8" spans="1:2" ht="12.75">
      <c r="A8" s="211">
        <v>64</v>
      </c>
      <c r="B8" s="208">
        <v>8</v>
      </c>
    </row>
    <row r="9" spans="1:2" ht="12.75">
      <c r="A9" s="211">
        <v>65</v>
      </c>
      <c r="B9" s="208">
        <v>9</v>
      </c>
    </row>
    <row r="10" spans="1:2" ht="12.75">
      <c r="A10" s="211">
        <v>66</v>
      </c>
      <c r="B10" s="208">
        <v>6</v>
      </c>
    </row>
    <row r="11" spans="1:2" ht="12.75">
      <c r="A11" s="211">
        <v>67</v>
      </c>
      <c r="B11" s="208">
        <v>1</v>
      </c>
    </row>
    <row r="12" spans="1:2" ht="13.5" thickBot="1">
      <c r="A12" s="209" t="s">
        <v>84</v>
      </c>
      <c r="B12" s="209">
        <v>0</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AD95"/>
  <sheetViews>
    <sheetView tabSelected="1" workbookViewId="0" topLeftCell="A1">
      <pane ySplit="2" topLeftCell="BM75" activePane="bottomLeft" state="frozen"/>
      <selection pane="topLeft" activeCell="A1" sqref="A1"/>
      <selection pane="bottomLeft" activeCell="E94" sqref="E94"/>
    </sheetView>
  </sheetViews>
  <sheetFormatPr defaultColWidth="9.140625" defaultRowHeight="12.75"/>
  <cols>
    <col min="1" max="1" width="15.140625" style="19" customWidth="1"/>
    <col min="2" max="2" width="18.57421875" style="10" customWidth="1"/>
    <col min="3" max="4" width="18.57421875" style="8" customWidth="1"/>
    <col min="5" max="5" width="18.57421875" style="80" customWidth="1"/>
    <col min="6" max="6" width="6.421875" style="181" customWidth="1"/>
    <col min="7" max="7" width="14.7109375" style="81" customWidth="1"/>
    <col min="8" max="10" width="19.7109375" style="8" customWidth="1"/>
    <col min="11" max="11" width="19.7109375" style="80" customWidth="1"/>
    <col min="12" max="12" width="6.57421875" style="165" customWidth="1"/>
    <col min="13" max="13" width="15.140625" style="10" customWidth="1"/>
    <col min="14" max="16" width="21.421875" style="8" customWidth="1"/>
    <col min="17" max="17" width="21.421875" style="80" customWidth="1"/>
    <col min="18" max="18" width="6.421875" style="198" customWidth="1"/>
    <col min="19" max="19" width="15.140625" style="10" customWidth="1"/>
    <col min="20" max="22" width="20.7109375" style="8" customWidth="1"/>
    <col min="23" max="23" width="20.7109375" style="80" customWidth="1"/>
    <col min="24" max="24" width="6.7109375" style="200" customWidth="1"/>
    <col min="25" max="25" width="15.140625" style="10" customWidth="1"/>
    <col min="26" max="28" width="20.140625" style="8" customWidth="1"/>
    <col min="29" max="29" width="20.140625" style="80" customWidth="1"/>
    <col min="30" max="30" width="6.57421875" style="200" customWidth="1"/>
  </cols>
  <sheetData>
    <row r="1" spans="1:30" s="57" customFormat="1" ht="22.5" customHeight="1" thickBot="1">
      <c r="A1" s="236" t="s">
        <v>76</v>
      </c>
      <c r="B1" s="227" t="s">
        <v>0</v>
      </c>
      <c r="C1" s="228"/>
      <c r="D1" s="229" t="s">
        <v>1</v>
      </c>
      <c r="E1" s="230"/>
      <c r="F1" s="150" t="s">
        <v>70</v>
      </c>
      <c r="G1" s="236" t="s">
        <v>77</v>
      </c>
      <c r="H1" s="227" t="s">
        <v>0</v>
      </c>
      <c r="I1" s="228"/>
      <c r="J1" s="229" t="s">
        <v>1</v>
      </c>
      <c r="K1" s="230"/>
      <c r="L1" s="150" t="s">
        <v>71</v>
      </c>
      <c r="M1" s="236" t="s">
        <v>78</v>
      </c>
      <c r="N1" s="235" t="s">
        <v>0</v>
      </c>
      <c r="O1" s="228"/>
      <c r="P1" s="229" t="s">
        <v>1</v>
      </c>
      <c r="Q1" s="230"/>
      <c r="R1" s="182" t="s">
        <v>72</v>
      </c>
      <c r="S1" s="236" t="s">
        <v>79</v>
      </c>
      <c r="T1" s="235" t="s">
        <v>0</v>
      </c>
      <c r="U1" s="228"/>
      <c r="V1" s="229" t="s">
        <v>1</v>
      </c>
      <c r="W1" s="230"/>
      <c r="X1" s="182" t="s">
        <v>73</v>
      </c>
      <c r="Y1" s="236" t="s">
        <v>80</v>
      </c>
      <c r="Z1" s="235" t="s">
        <v>0</v>
      </c>
      <c r="AA1" s="228"/>
      <c r="AB1" s="229" t="s">
        <v>1</v>
      </c>
      <c r="AC1" s="230"/>
      <c r="AD1" s="182" t="s">
        <v>74</v>
      </c>
    </row>
    <row r="2" spans="1:30" s="104" customFormat="1" ht="21" customHeight="1" thickBot="1" thickTop="1">
      <c r="A2" s="237"/>
      <c r="B2" s="102" t="s">
        <v>22</v>
      </c>
      <c r="C2" s="103" t="s">
        <v>23</v>
      </c>
      <c r="D2" s="102" t="s">
        <v>22</v>
      </c>
      <c r="E2" s="101" t="s">
        <v>23</v>
      </c>
      <c r="F2" s="151" t="s">
        <v>69</v>
      </c>
      <c r="G2" s="237"/>
      <c r="H2" s="102" t="s">
        <v>22</v>
      </c>
      <c r="I2" s="103" t="s">
        <v>23</v>
      </c>
      <c r="J2" s="102" t="s">
        <v>22</v>
      </c>
      <c r="K2" s="101" t="s">
        <v>23</v>
      </c>
      <c r="L2" s="151" t="s">
        <v>69</v>
      </c>
      <c r="M2" s="237"/>
      <c r="N2" s="102" t="s">
        <v>22</v>
      </c>
      <c r="O2" s="103" t="s">
        <v>23</v>
      </c>
      <c r="P2" s="102" t="s">
        <v>22</v>
      </c>
      <c r="Q2" s="101" t="s">
        <v>23</v>
      </c>
      <c r="R2" s="183" t="s">
        <v>69</v>
      </c>
      <c r="S2" s="237"/>
      <c r="T2" s="102" t="s">
        <v>22</v>
      </c>
      <c r="U2" s="103" t="s">
        <v>23</v>
      </c>
      <c r="V2" s="102" t="s">
        <v>22</v>
      </c>
      <c r="W2" s="101" t="s">
        <v>23</v>
      </c>
      <c r="X2" s="183" t="s">
        <v>69</v>
      </c>
      <c r="Y2" s="237"/>
      <c r="Z2" s="102" t="s">
        <v>22</v>
      </c>
      <c r="AA2" s="103" t="s">
        <v>23</v>
      </c>
      <c r="AB2" s="102" t="s">
        <v>22</v>
      </c>
      <c r="AC2" s="101" t="s">
        <v>23</v>
      </c>
      <c r="AD2" s="183" t="s">
        <v>69</v>
      </c>
    </row>
    <row r="3" spans="1:30" s="98" customFormat="1" ht="15" customHeight="1">
      <c r="A3" s="100" t="s">
        <v>2</v>
      </c>
      <c r="B3" s="201">
        <v>58</v>
      </c>
      <c r="C3" s="202">
        <v>49.91</v>
      </c>
      <c r="D3" s="201">
        <v>59</v>
      </c>
      <c r="E3" s="100">
        <v>63.21</v>
      </c>
      <c r="F3" s="152" t="s">
        <v>34</v>
      </c>
      <c r="G3" s="107" t="s">
        <v>2</v>
      </c>
      <c r="H3" s="201">
        <v>54.5</v>
      </c>
      <c r="I3" s="202">
        <v>46.66</v>
      </c>
      <c r="J3" s="201">
        <v>62</v>
      </c>
      <c r="K3" s="100">
        <v>66.04</v>
      </c>
      <c r="L3" s="152" t="s">
        <v>75</v>
      </c>
      <c r="M3" s="134" t="s">
        <v>2</v>
      </c>
      <c r="N3" s="201">
        <v>59</v>
      </c>
      <c r="O3" s="202">
        <v>50.92</v>
      </c>
      <c r="P3" s="201">
        <v>58.66</v>
      </c>
      <c r="Q3" s="100">
        <v>64.15</v>
      </c>
      <c r="R3" s="152" t="s">
        <v>34</v>
      </c>
      <c r="S3" s="134" t="s">
        <v>2</v>
      </c>
      <c r="T3" s="201">
        <v>55</v>
      </c>
      <c r="U3" s="202">
        <v>48.06</v>
      </c>
      <c r="V3" s="201">
        <v>60</v>
      </c>
      <c r="W3" s="100">
        <v>64.35</v>
      </c>
      <c r="X3" s="152" t="s">
        <v>34</v>
      </c>
      <c r="Y3" s="134" t="s">
        <v>2</v>
      </c>
      <c r="Z3" s="201">
        <v>54</v>
      </c>
      <c r="AA3" s="202">
        <v>46.57</v>
      </c>
      <c r="AB3" s="201">
        <v>58</v>
      </c>
      <c r="AC3" s="100">
        <v>61.89</v>
      </c>
      <c r="AD3" s="152" t="s">
        <v>34</v>
      </c>
    </row>
    <row r="4" spans="1:30" s="98" customFormat="1" ht="15" customHeight="1">
      <c r="A4" s="97" t="s">
        <v>3</v>
      </c>
      <c r="B4" s="36">
        <v>56</v>
      </c>
      <c r="C4" s="11">
        <v>48.02</v>
      </c>
      <c r="D4" s="36">
        <v>61</v>
      </c>
      <c r="E4" s="97">
        <v>64.88</v>
      </c>
      <c r="F4" s="166" t="s">
        <v>34</v>
      </c>
      <c r="G4" s="108" t="s">
        <v>3</v>
      </c>
      <c r="H4" s="36">
        <v>54</v>
      </c>
      <c r="I4" s="11">
        <v>46.63</v>
      </c>
      <c r="J4" s="36">
        <v>59</v>
      </c>
      <c r="K4" s="97">
        <v>63.36</v>
      </c>
      <c r="L4" s="152" t="s">
        <v>75</v>
      </c>
      <c r="M4" s="135" t="s">
        <v>3</v>
      </c>
      <c r="N4" s="36">
        <v>58</v>
      </c>
      <c r="O4" s="11">
        <v>49.53</v>
      </c>
      <c r="P4" s="36">
        <v>59</v>
      </c>
      <c r="Q4" s="97">
        <v>62.96</v>
      </c>
      <c r="R4" s="152" t="s">
        <v>75</v>
      </c>
      <c r="S4" s="135" t="s">
        <v>3</v>
      </c>
      <c r="T4" s="36">
        <v>57</v>
      </c>
      <c r="U4" s="11">
        <v>49.53</v>
      </c>
      <c r="V4" s="36">
        <v>61</v>
      </c>
      <c r="W4" s="97">
        <v>65.3</v>
      </c>
      <c r="X4" s="152" t="s">
        <v>34</v>
      </c>
      <c r="Y4" s="135" t="s">
        <v>3</v>
      </c>
      <c r="Z4" s="36">
        <v>53</v>
      </c>
      <c r="AA4" s="11">
        <v>45.85</v>
      </c>
      <c r="AB4" s="36">
        <v>59</v>
      </c>
      <c r="AC4" s="97">
        <v>63.44</v>
      </c>
      <c r="AD4" s="152" t="s">
        <v>34</v>
      </c>
    </row>
    <row r="5" spans="1:30" s="98" customFormat="1" ht="15" customHeight="1">
      <c r="A5" s="97" t="s">
        <v>4</v>
      </c>
      <c r="B5" s="36">
        <v>52</v>
      </c>
      <c r="C5" s="11">
        <v>45.91</v>
      </c>
      <c r="D5" s="36">
        <v>60</v>
      </c>
      <c r="E5" s="97">
        <v>63.97</v>
      </c>
      <c r="F5" s="166" t="s">
        <v>34</v>
      </c>
      <c r="G5" s="108" t="s">
        <v>4</v>
      </c>
      <c r="H5" s="36">
        <v>60</v>
      </c>
      <c r="I5" s="11">
        <v>51.33</v>
      </c>
      <c r="J5" s="36">
        <v>61</v>
      </c>
      <c r="K5" s="97">
        <v>65.45</v>
      </c>
      <c r="L5" s="152" t="s">
        <v>34</v>
      </c>
      <c r="M5" s="135" t="s">
        <v>4</v>
      </c>
      <c r="N5" s="36">
        <v>54</v>
      </c>
      <c r="O5" s="11">
        <v>46.62</v>
      </c>
      <c r="P5" s="36">
        <v>60</v>
      </c>
      <c r="Q5" s="97">
        <v>64.62</v>
      </c>
      <c r="R5" s="152" t="s">
        <v>34</v>
      </c>
      <c r="S5" s="135" t="s">
        <v>4</v>
      </c>
      <c r="T5" s="36">
        <v>58</v>
      </c>
      <c r="U5" s="11">
        <v>49.56</v>
      </c>
      <c r="V5" s="36">
        <v>57</v>
      </c>
      <c r="W5" s="97">
        <v>61.57</v>
      </c>
      <c r="X5" s="152" t="s">
        <v>34</v>
      </c>
      <c r="Y5" s="135" t="s">
        <v>4</v>
      </c>
      <c r="Z5" s="36">
        <v>59</v>
      </c>
      <c r="AA5" s="11">
        <v>51.34</v>
      </c>
      <c r="AB5" s="36">
        <v>60</v>
      </c>
      <c r="AC5" s="97">
        <v>64.32</v>
      </c>
      <c r="AD5" s="152" t="s">
        <v>34</v>
      </c>
    </row>
    <row r="6" spans="1:30" s="98" customFormat="1" ht="15" customHeight="1">
      <c r="A6" s="97" t="s">
        <v>5</v>
      </c>
      <c r="B6" s="36">
        <v>59</v>
      </c>
      <c r="C6" s="203">
        <v>50.63</v>
      </c>
      <c r="D6" s="36">
        <v>61</v>
      </c>
      <c r="E6" s="97">
        <v>65.1</v>
      </c>
      <c r="F6" s="166" t="s">
        <v>34</v>
      </c>
      <c r="G6" s="108" t="s">
        <v>5</v>
      </c>
      <c r="H6" s="36">
        <v>55</v>
      </c>
      <c r="I6" s="11">
        <v>47.09</v>
      </c>
      <c r="J6" s="36">
        <v>60</v>
      </c>
      <c r="K6" s="97">
        <v>65.51</v>
      </c>
      <c r="L6" s="152" t="s">
        <v>34</v>
      </c>
      <c r="M6" s="135" t="s">
        <v>5</v>
      </c>
      <c r="N6" s="36">
        <v>54</v>
      </c>
      <c r="O6" s="11">
        <v>46.32</v>
      </c>
      <c r="P6" s="36">
        <v>60</v>
      </c>
      <c r="Q6" s="97">
        <v>64.7</v>
      </c>
      <c r="R6" s="152" t="s">
        <v>75</v>
      </c>
      <c r="S6" s="135" t="s">
        <v>5</v>
      </c>
      <c r="T6" s="36">
        <v>53</v>
      </c>
      <c r="U6" s="11">
        <v>45.69</v>
      </c>
      <c r="V6" s="36">
        <v>59</v>
      </c>
      <c r="W6" s="97">
        <v>62.8</v>
      </c>
      <c r="X6" s="152" t="s">
        <v>34</v>
      </c>
      <c r="Y6" s="135" t="s">
        <v>5</v>
      </c>
      <c r="Z6" s="36">
        <v>62</v>
      </c>
      <c r="AA6" s="11">
        <v>51.78</v>
      </c>
      <c r="AB6" s="36">
        <v>58</v>
      </c>
      <c r="AC6" s="97">
        <v>62.5</v>
      </c>
      <c r="AD6" s="152" t="s">
        <v>34</v>
      </c>
    </row>
    <row r="7" spans="1:30" s="98" customFormat="1" ht="15" customHeight="1">
      <c r="A7" s="97" t="s">
        <v>6</v>
      </c>
      <c r="B7" s="36">
        <v>61</v>
      </c>
      <c r="C7" s="11">
        <v>51.42</v>
      </c>
      <c r="D7" s="36">
        <v>60</v>
      </c>
      <c r="E7" s="97">
        <v>64.1</v>
      </c>
      <c r="F7" s="166" t="s">
        <v>34</v>
      </c>
      <c r="G7" s="108" t="s">
        <v>6</v>
      </c>
      <c r="H7" s="36">
        <v>58</v>
      </c>
      <c r="I7" s="11">
        <v>50.02</v>
      </c>
      <c r="J7" s="36">
        <v>58.5</v>
      </c>
      <c r="K7" s="97">
        <v>62.7</v>
      </c>
      <c r="L7" s="152" t="s">
        <v>34</v>
      </c>
      <c r="M7" s="135" t="s">
        <v>6</v>
      </c>
      <c r="N7" s="36">
        <v>51</v>
      </c>
      <c r="O7" s="11">
        <v>44.38</v>
      </c>
      <c r="P7" s="36">
        <v>60</v>
      </c>
      <c r="Q7" s="97">
        <v>64.25</v>
      </c>
      <c r="R7" s="152" t="s">
        <v>34</v>
      </c>
      <c r="S7" s="135" t="s">
        <v>6</v>
      </c>
      <c r="T7" s="36">
        <v>52</v>
      </c>
      <c r="U7" s="11">
        <v>44.89</v>
      </c>
      <c r="V7" s="36">
        <v>59</v>
      </c>
      <c r="W7" s="97">
        <v>64</v>
      </c>
      <c r="X7" s="152" t="s">
        <v>34</v>
      </c>
      <c r="Y7" s="135" t="s">
        <v>6</v>
      </c>
      <c r="Z7" s="36">
        <v>60</v>
      </c>
      <c r="AA7" s="11">
        <v>52.1</v>
      </c>
      <c r="AB7" s="36">
        <v>59</v>
      </c>
      <c r="AC7" s="97">
        <v>63.77</v>
      </c>
      <c r="AD7" s="152" t="s">
        <v>34</v>
      </c>
    </row>
    <row r="8" spans="1:30" s="98" customFormat="1" ht="15" customHeight="1">
      <c r="A8" s="97" t="s">
        <v>7</v>
      </c>
      <c r="B8" s="36">
        <v>54</v>
      </c>
      <c r="C8" s="11">
        <v>46.7</v>
      </c>
      <c r="D8" s="36">
        <v>61</v>
      </c>
      <c r="E8" s="97">
        <v>65.97</v>
      </c>
      <c r="F8" s="166" t="s">
        <v>34</v>
      </c>
      <c r="G8" s="108" t="s">
        <v>7</v>
      </c>
      <c r="H8" s="36">
        <v>55</v>
      </c>
      <c r="I8" s="11">
        <v>47.67</v>
      </c>
      <c r="J8" s="36">
        <v>59</v>
      </c>
      <c r="K8" s="97">
        <v>63.6</v>
      </c>
      <c r="L8" s="152" t="s">
        <v>75</v>
      </c>
      <c r="M8" s="135" t="s">
        <v>7</v>
      </c>
      <c r="N8" s="36">
        <v>60</v>
      </c>
      <c r="O8" s="11">
        <v>51.19</v>
      </c>
      <c r="P8" s="36">
        <v>58</v>
      </c>
      <c r="Q8" s="97">
        <v>63.66</v>
      </c>
      <c r="R8" s="152" t="s">
        <v>34</v>
      </c>
      <c r="S8" s="135" t="s">
        <v>7</v>
      </c>
      <c r="T8" s="36">
        <v>54</v>
      </c>
      <c r="U8" s="11">
        <v>47.01</v>
      </c>
      <c r="V8" s="36">
        <v>57</v>
      </c>
      <c r="W8" s="97">
        <v>60.85</v>
      </c>
      <c r="X8" s="152" t="s">
        <v>34</v>
      </c>
      <c r="Y8" s="135" t="s">
        <v>7</v>
      </c>
      <c r="Z8" s="36">
        <v>57</v>
      </c>
      <c r="AA8" s="11">
        <v>48.9</v>
      </c>
      <c r="AB8" s="36">
        <v>56</v>
      </c>
      <c r="AC8" s="97">
        <v>60.39</v>
      </c>
      <c r="AD8" s="152" t="s">
        <v>34</v>
      </c>
    </row>
    <row r="9" spans="1:30" s="98" customFormat="1" ht="15" customHeight="1">
      <c r="A9" s="97" t="s">
        <v>8</v>
      </c>
      <c r="B9" s="36">
        <v>52</v>
      </c>
      <c r="C9" s="11">
        <v>45.63</v>
      </c>
      <c r="D9" s="36">
        <v>58</v>
      </c>
      <c r="E9" s="97">
        <v>62.27</v>
      </c>
      <c r="F9" s="166" t="s">
        <v>34</v>
      </c>
      <c r="G9" s="108" t="s">
        <v>8</v>
      </c>
      <c r="H9" s="36">
        <v>59</v>
      </c>
      <c r="I9" s="11">
        <v>51.11</v>
      </c>
      <c r="J9" s="36">
        <v>58</v>
      </c>
      <c r="K9" s="97">
        <v>62.92</v>
      </c>
      <c r="L9" s="152" t="s">
        <v>75</v>
      </c>
      <c r="M9" s="135" t="s">
        <v>8</v>
      </c>
      <c r="N9" s="36">
        <v>56</v>
      </c>
      <c r="O9" s="11">
        <v>51.78</v>
      </c>
      <c r="P9" s="36">
        <v>59</v>
      </c>
      <c r="Q9" s="97">
        <v>65.03</v>
      </c>
      <c r="R9" s="152" t="s">
        <v>34</v>
      </c>
      <c r="S9" s="135" t="s">
        <v>8</v>
      </c>
      <c r="T9" s="36">
        <v>54</v>
      </c>
      <c r="U9" s="11">
        <v>47.03</v>
      </c>
      <c r="V9" s="36">
        <v>58</v>
      </c>
      <c r="W9" s="97">
        <v>62.33</v>
      </c>
      <c r="X9" s="152" t="s">
        <v>34</v>
      </c>
      <c r="Y9" s="135" t="s">
        <v>8</v>
      </c>
      <c r="Z9" s="36">
        <v>61</v>
      </c>
      <c r="AA9" s="11">
        <v>52.46</v>
      </c>
      <c r="AB9" s="36">
        <v>62</v>
      </c>
      <c r="AC9" s="97">
        <v>64.06</v>
      </c>
      <c r="AD9" s="152" t="s">
        <v>34</v>
      </c>
    </row>
    <row r="10" spans="1:30" s="98" customFormat="1" ht="15" customHeight="1" thickBot="1">
      <c r="A10" s="97" t="s">
        <v>9</v>
      </c>
      <c r="B10" s="36"/>
      <c r="C10" s="11"/>
      <c r="D10" s="36"/>
      <c r="E10" s="97"/>
      <c r="F10" s="166"/>
      <c r="G10" s="108" t="s">
        <v>9</v>
      </c>
      <c r="H10" s="36">
        <v>58</v>
      </c>
      <c r="I10" s="11">
        <v>50.23</v>
      </c>
      <c r="J10" s="36">
        <v>60</v>
      </c>
      <c r="K10" s="97">
        <v>61.73</v>
      </c>
      <c r="L10" s="152" t="s">
        <v>34</v>
      </c>
      <c r="M10" s="135" t="s">
        <v>9</v>
      </c>
      <c r="N10" s="36"/>
      <c r="O10" s="11"/>
      <c r="P10" s="36"/>
      <c r="Q10" s="97"/>
      <c r="R10" s="184"/>
      <c r="S10" s="135" t="s">
        <v>9</v>
      </c>
      <c r="T10" s="36"/>
      <c r="U10" s="11"/>
      <c r="V10" s="36"/>
      <c r="W10" s="97"/>
      <c r="X10" s="152" t="s">
        <v>34</v>
      </c>
      <c r="Y10" s="135" t="s">
        <v>9</v>
      </c>
      <c r="Z10" s="36"/>
      <c r="AA10" s="11"/>
      <c r="AB10" s="36"/>
      <c r="AC10" s="97"/>
      <c r="AD10" s="152" t="s">
        <v>34</v>
      </c>
    </row>
    <row r="11" spans="1:30" s="98" customFormat="1" ht="15" customHeight="1" hidden="1">
      <c r="A11" s="97" t="s">
        <v>10</v>
      </c>
      <c r="B11" s="36"/>
      <c r="C11" s="11"/>
      <c r="D11" s="36"/>
      <c r="E11" s="97"/>
      <c r="F11" s="167"/>
      <c r="G11" s="108" t="s">
        <v>10</v>
      </c>
      <c r="H11" s="36"/>
      <c r="I11" s="11"/>
      <c r="J11" s="36"/>
      <c r="K11" s="97"/>
      <c r="L11" s="152"/>
      <c r="M11" s="135" t="s">
        <v>10</v>
      </c>
      <c r="N11" s="36"/>
      <c r="O11" s="11"/>
      <c r="P11" s="36"/>
      <c r="Q11" s="97"/>
      <c r="R11" s="184"/>
      <c r="S11" s="135" t="s">
        <v>10</v>
      </c>
      <c r="T11" s="36"/>
      <c r="U11" s="11"/>
      <c r="V11" s="36"/>
      <c r="W11" s="97"/>
      <c r="X11" s="152" t="s">
        <v>34</v>
      </c>
      <c r="Y11" s="135" t="s">
        <v>10</v>
      </c>
      <c r="Z11" s="36"/>
      <c r="AA11" s="11"/>
      <c r="AB11" s="36"/>
      <c r="AC11" s="97"/>
      <c r="AD11" s="152" t="s">
        <v>34</v>
      </c>
    </row>
    <row r="12" spans="1:30" s="98" customFormat="1" ht="15" customHeight="1" hidden="1">
      <c r="A12" s="97" t="s">
        <v>11</v>
      </c>
      <c r="B12" s="36" t="s">
        <v>29</v>
      </c>
      <c r="C12" s="11" t="s">
        <v>29</v>
      </c>
      <c r="D12" s="36" t="s">
        <v>29</v>
      </c>
      <c r="E12" s="97" t="s">
        <v>29</v>
      </c>
      <c r="F12" s="168"/>
      <c r="G12" s="108" t="s">
        <v>11</v>
      </c>
      <c r="H12" s="36" t="s">
        <v>29</v>
      </c>
      <c r="I12" s="11" t="s">
        <v>29</v>
      </c>
      <c r="J12" s="36" t="s">
        <v>29</v>
      </c>
      <c r="K12" s="97" t="s">
        <v>29</v>
      </c>
      <c r="L12" s="153"/>
      <c r="M12" s="135" t="s">
        <v>11</v>
      </c>
      <c r="N12" s="36" t="s">
        <v>29</v>
      </c>
      <c r="O12" s="11" t="s">
        <v>29</v>
      </c>
      <c r="P12" s="36" t="s">
        <v>29</v>
      </c>
      <c r="Q12" s="97" t="s">
        <v>29</v>
      </c>
      <c r="R12" s="184"/>
      <c r="S12" s="135" t="s">
        <v>11</v>
      </c>
      <c r="T12" s="36" t="s">
        <v>29</v>
      </c>
      <c r="U12" s="11" t="s">
        <v>29</v>
      </c>
      <c r="V12" s="36" t="s">
        <v>29</v>
      </c>
      <c r="W12" s="97" t="s">
        <v>29</v>
      </c>
      <c r="X12" s="184"/>
      <c r="Y12" s="135" t="s">
        <v>11</v>
      </c>
      <c r="Z12" s="36" t="s">
        <v>29</v>
      </c>
      <c r="AA12" s="11" t="s">
        <v>29</v>
      </c>
      <c r="AB12" s="36" t="s">
        <v>29</v>
      </c>
      <c r="AC12" s="97" t="s">
        <v>29</v>
      </c>
      <c r="AD12" s="184"/>
    </row>
    <row r="13" spans="1:30" s="98" customFormat="1" ht="15" customHeight="1" hidden="1">
      <c r="A13" s="97" t="s">
        <v>12</v>
      </c>
      <c r="B13" s="36" t="s">
        <v>29</v>
      </c>
      <c r="C13" s="11" t="s">
        <v>29</v>
      </c>
      <c r="D13" s="36" t="s">
        <v>29</v>
      </c>
      <c r="E13" s="97" t="s">
        <v>29</v>
      </c>
      <c r="F13" s="168"/>
      <c r="G13" s="108" t="s">
        <v>12</v>
      </c>
      <c r="H13" s="36" t="s">
        <v>29</v>
      </c>
      <c r="I13" s="11" t="s">
        <v>29</v>
      </c>
      <c r="J13" s="36" t="s">
        <v>29</v>
      </c>
      <c r="K13" s="97" t="s">
        <v>29</v>
      </c>
      <c r="L13" s="153"/>
      <c r="M13" s="135" t="s">
        <v>12</v>
      </c>
      <c r="N13" s="36" t="s">
        <v>29</v>
      </c>
      <c r="O13" s="11" t="s">
        <v>29</v>
      </c>
      <c r="P13" s="36" t="s">
        <v>29</v>
      </c>
      <c r="Q13" s="97" t="s">
        <v>29</v>
      </c>
      <c r="R13" s="184"/>
      <c r="S13" s="135" t="s">
        <v>12</v>
      </c>
      <c r="T13" s="36" t="s">
        <v>29</v>
      </c>
      <c r="U13" s="11" t="s">
        <v>29</v>
      </c>
      <c r="V13" s="36" t="s">
        <v>29</v>
      </c>
      <c r="W13" s="97" t="s">
        <v>29</v>
      </c>
      <c r="X13" s="184"/>
      <c r="Y13" s="135" t="s">
        <v>12</v>
      </c>
      <c r="Z13" s="36" t="s">
        <v>29</v>
      </c>
      <c r="AA13" s="11" t="s">
        <v>29</v>
      </c>
      <c r="AB13" s="36" t="s">
        <v>29</v>
      </c>
      <c r="AC13" s="97" t="s">
        <v>29</v>
      </c>
      <c r="AD13" s="184"/>
    </row>
    <row r="14" spans="1:30" s="98" customFormat="1" ht="15" customHeight="1" hidden="1">
      <c r="A14" s="97" t="s">
        <v>13</v>
      </c>
      <c r="B14" s="36" t="s">
        <v>29</v>
      </c>
      <c r="C14" s="11" t="s">
        <v>29</v>
      </c>
      <c r="D14" s="36"/>
      <c r="E14" s="97"/>
      <c r="F14" s="168"/>
      <c r="G14" s="108" t="s">
        <v>13</v>
      </c>
      <c r="H14" s="36"/>
      <c r="I14" s="11"/>
      <c r="J14" s="36"/>
      <c r="K14" s="97"/>
      <c r="L14" s="153"/>
      <c r="M14" s="135" t="s">
        <v>13</v>
      </c>
      <c r="N14" s="36"/>
      <c r="O14" s="11"/>
      <c r="P14" s="36"/>
      <c r="Q14" s="97"/>
      <c r="R14" s="184"/>
      <c r="S14" s="135" t="s">
        <v>13</v>
      </c>
      <c r="T14" s="36"/>
      <c r="U14" s="11"/>
      <c r="V14" s="36"/>
      <c r="W14" s="97"/>
      <c r="X14" s="184"/>
      <c r="Y14" s="135" t="s">
        <v>13</v>
      </c>
      <c r="Z14" s="36"/>
      <c r="AA14" s="11"/>
      <c r="AB14" s="36"/>
      <c r="AC14" s="97"/>
      <c r="AD14" s="184"/>
    </row>
    <row r="15" spans="1:30" s="98" customFormat="1" ht="15" customHeight="1" hidden="1">
      <c r="A15" s="97" t="s">
        <v>14</v>
      </c>
      <c r="B15" s="36"/>
      <c r="C15" s="11"/>
      <c r="D15" s="36"/>
      <c r="E15" s="97"/>
      <c r="F15" s="168"/>
      <c r="G15" s="108" t="s">
        <v>14</v>
      </c>
      <c r="H15" s="36"/>
      <c r="I15" s="11"/>
      <c r="J15" s="36"/>
      <c r="K15" s="97"/>
      <c r="L15" s="153"/>
      <c r="M15" s="135" t="s">
        <v>14</v>
      </c>
      <c r="N15" s="36"/>
      <c r="O15" s="11"/>
      <c r="P15" s="36"/>
      <c r="Q15" s="97"/>
      <c r="R15" s="184"/>
      <c r="S15" s="135" t="s">
        <v>14</v>
      </c>
      <c r="T15" s="36"/>
      <c r="U15" s="11"/>
      <c r="V15" s="36"/>
      <c r="W15" s="97"/>
      <c r="X15" s="184"/>
      <c r="Y15" s="135" t="s">
        <v>14</v>
      </c>
      <c r="Z15" s="36"/>
      <c r="AA15" s="11"/>
      <c r="AB15" s="36"/>
      <c r="AC15" s="97"/>
      <c r="AD15" s="184"/>
    </row>
    <row r="16" spans="1:30" s="98" customFormat="1" ht="15" customHeight="1" hidden="1">
      <c r="A16" s="97" t="s">
        <v>15</v>
      </c>
      <c r="B16" s="36"/>
      <c r="C16" s="11"/>
      <c r="D16" s="36"/>
      <c r="E16" s="97"/>
      <c r="F16" s="168"/>
      <c r="G16" s="108" t="s">
        <v>15</v>
      </c>
      <c r="H16" s="36"/>
      <c r="I16" s="11"/>
      <c r="J16" s="36"/>
      <c r="K16" s="97"/>
      <c r="L16" s="153"/>
      <c r="M16" s="135" t="s">
        <v>15</v>
      </c>
      <c r="N16" s="36"/>
      <c r="O16" s="11"/>
      <c r="P16" s="36"/>
      <c r="Q16" s="97"/>
      <c r="R16" s="184"/>
      <c r="S16" s="135" t="s">
        <v>15</v>
      </c>
      <c r="T16" s="36"/>
      <c r="U16" s="11"/>
      <c r="V16" s="36"/>
      <c r="W16" s="97"/>
      <c r="X16" s="184"/>
      <c r="Y16" s="135" t="s">
        <v>15</v>
      </c>
      <c r="Z16" s="36"/>
      <c r="AA16" s="11"/>
      <c r="AB16" s="36"/>
      <c r="AC16" s="97"/>
      <c r="AD16" s="184"/>
    </row>
    <row r="17" spans="1:30" s="98" customFormat="1" ht="15" customHeight="1" hidden="1">
      <c r="A17" s="97" t="s">
        <v>16</v>
      </c>
      <c r="B17" s="36"/>
      <c r="C17" s="11"/>
      <c r="D17" s="36"/>
      <c r="E17" s="97"/>
      <c r="F17" s="168"/>
      <c r="G17" s="108" t="s">
        <v>16</v>
      </c>
      <c r="H17" s="36"/>
      <c r="I17" s="11"/>
      <c r="J17" s="36"/>
      <c r="K17" s="97"/>
      <c r="L17" s="153"/>
      <c r="M17" s="135" t="s">
        <v>16</v>
      </c>
      <c r="N17" s="36"/>
      <c r="O17" s="11"/>
      <c r="P17" s="36"/>
      <c r="Q17" s="97"/>
      <c r="R17" s="184"/>
      <c r="S17" s="135" t="s">
        <v>16</v>
      </c>
      <c r="T17" s="36"/>
      <c r="U17" s="11"/>
      <c r="V17" s="36"/>
      <c r="W17" s="97"/>
      <c r="X17" s="184"/>
      <c r="Y17" s="135" t="s">
        <v>16</v>
      </c>
      <c r="Z17" s="36"/>
      <c r="AA17" s="11"/>
      <c r="AB17" s="36"/>
      <c r="AC17" s="97"/>
      <c r="AD17" s="184"/>
    </row>
    <row r="18" spans="1:30" s="99" customFormat="1" ht="15" customHeight="1" hidden="1" thickBot="1">
      <c r="A18" s="56" t="s">
        <v>17</v>
      </c>
      <c r="B18" s="37"/>
      <c r="C18" s="29"/>
      <c r="D18" s="37"/>
      <c r="E18" s="56"/>
      <c r="F18" s="169"/>
      <c r="G18" s="106" t="s">
        <v>17</v>
      </c>
      <c r="H18" s="37"/>
      <c r="I18" s="29"/>
      <c r="J18" s="37"/>
      <c r="K18" s="56"/>
      <c r="L18" s="154"/>
      <c r="M18" s="133" t="s">
        <v>17</v>
      </c>
      <c r="N18" s="37"/>
      <c r="O18" s="29"/>
      <c r="P18" s="37"/>
      <c r="Q18" s="56"/>
      <c r="R18" s="185"/>
      <c r="S18" s="133" t="s">
        <v>17</v>
      </c>
      <c r="T18" s="37"/>
      <c r="U18" s="29"/>
      <c r="V18" s="37"/>
      <c r="W18" s="56"/>
      <c r="X18" s="185"/>
      <c r="Y18" s="133" t="s">
        <v>17</v>
      </c>
      <c r="Z18" s="37"/>
      <c r="AA18" s="29"/>
      <c r="AB18" s="37"/>
      <c r="AC18" s="56"/>
      <c r="AD18" s="185"/>
    </row>
    <row r="19" spans="1:30" s="2" customFormat="1" ht="19.5" customHeight="1" thickTop="1">
      <c r="A19" s="46" t="s">
        <v>28</v>
      </c>
      <c r="B19" s="38">
        <f>IF(COUNT(B$3:B$18)&gt;0,SUM(B$3:B$18)/B$20,"______")</f>
        <v>56</v>
      </c>
      <c r="C19" s="30">
        <f>IF(COUNT(C$3:C$18)&gt;0,SUM(C$3:C$18)/C$20,"______")</f>
        <v>48.317142857142855</v>
      </c>
      <c r="D19" s="38">
        <f>IF(COUNT(D$3:D$18)&gt;0,SUM(D$3:D$18)/D$20,"______")</f>
        <v>60</v>
      </c>
      <c r="E19" s="123">
        <f>IF(COUNT(E$3:E$18)&gt;0,SUM(E$3:E$18)/E$20,"______")</f>
        <v>64.21428571428571</v>
      </c>
      <c r="F19" s="170"/>
      <c r="G19" s="109" t="s">
        <v>28</v>
      </c>
      <c r="H19" s="38">
        <f>IF(COUNT(H$3:H$18)&gt;0,SUM(H$3:H$18)/H$20,"______")</f>
        <v>56.6875</v>
      </c>
      <c r="I19" s="30">
        <f>IF(COUNT(I$3:I$18)&gt;0,SUM(I$3:I$18)/I$20,"______")</f>
        <v>48.84250000000001</v>
      </c>
      <c r="J19" s="38">
        <f>IF(COUNT(J$3:J$18)&gt;0,SUM(J$3:J$18)/J$20,"______")</f>
        <v>59.6875</v>
      </c>
      <c r="K19" s="123">
        <f>IF(COUNT(K$3:K$18)&gt;0,SUM(K$3:K$18)/K$20,"______")</f>
        <v>63.91375000000001</v>
      </c>
      <c r="L19" s="155"/>
      <c r="M19" s="136" t="s">
        <v>28</v>
      </c>
      <c r="N19" s="38">
        <f>IF(COUNT(N$3:N$18)&gt;0,SUM(N$3:N$18)/N$20,"______")</f>
        <v>56</v>
      </c>
      <c r="O19" s="30">
        <f>IF(COUNT(O$3:O$18)&gt;0,SUM(O$3:O$18)/O$20,"______")</f>
        <v>48.67714285714286</v>
      </c>
      <c r="P19" s="38">
        <f>IF(COUNT(P$3:P$18)&gt;0,SUM(P$3:P$18)/P$20,"______")</f>
        <v>59.23714285714285</v>
      </c>
      <c r="Q19" s="123">
        <f>IF(COUNT(Q$3:Q$18)&gt;0,SUM(Q$3:Q$18)/Q$20,"______")</f>
        <v>64.19571428571429</v>
      </c>
      <c r="R19" s="186"/>
      <c r="S19" s="136" t="s">
        <v>28</v>
      </c>
      <c r="T19" s="38">
        <f>IF(COUNT(T$3:T$18)&gt;0,SUM(T$3:T$18)/T$20,"______")</f>
        <v>54.714285714285715</v>
      </c>
      <c r="U19" s="30">
        <f>IF(COUNT(U$3:U$18)&gt;0,SUM(U$3:U$18)/U$20,"______")</f>
        <v>47.395714285714284</v>
      </c>
      <c r="V19" s="38">
        <f>IF(COUNT(V$3:V$18)&gt;0,SUM(V$3:V$18)/V$20,"______")</f>
        <v>58.714285714285715</v>
      </c>
      <c r="W19" s="123">
        <f>IF(COUNT(W$3:W$18)&gt;0,SUM(W$3:W$18)/W$20,"______")</f>
        <v>63.028571428571425</v>
      </c>
      <c r="X19" s="170"/>
      <c r="Y19" s="136" t="s">
        <v>28</v>
      </c>
      <c r="Z19" s="38">
        <f>IF(COUNT(Z$3:Z$18)&gt;0,SUM(Z$3:Z$18)/Z$20,"______")</f>
        <v>58</v>
      </c>
      <c r="AA19" s="30">
        <f>IF(COUNT(AA$3:AA$18)&gt;0,SUM(AA$3:AA$18)/AA$20,"______")</f>
        <v>49.85714285714285</v>
      </c>
      <c r="AB19" s="38">
        <f>IF(COUNT(AB$3:AB$18)&gt;0,SUM(AB$3:AB$18)/AB$20,"______")</f>
        <v>58.857142857142854</v>
      </c>
      <c r="AC19" s="123">
        <f>IF(COUNT(AC$3:AC$18)&gt;0,SUM(AC$3:AC$18)/AC$20,"______")</f>
        <v>62.90999999999999</v>
      </c>
      <c r="AD19" s="170"/>
    </row>
    <row r="20" spans="1:30" s="6" customFormat="1" ht="19.5" customHeight="1">
      <c r="A20" s="47" t="s">
        <v>18</v>
      </c>
      <c r="B20" s="39">
        <f>IF(COUNT(B$3:B$18)&gt;0,COUNT(B$3:B$18),"______")</f>
        <v>7</v>
      </c>
      <c r="C20" s="12">
        <f>IF(COUNT(C$3:C$18)&gt;0,COUNT(C$3:C$18),"______")</f>
        <v>7</v>
      </c>
      <c r="D20" s="39">
        <f>IF(COUNT(D$3:D$18)&gt;0,COUNT(D$3:D$18),"______")</f>
        <v>7</v>
      </c>
      <c r="E20" s="124">
        <f>IF(COUNT(E$3:E$18)&gt;0,COUNT(E$3:E$18),"______")</f>
        <v>7</v>
      </c>
      <c r="F20" s="171"/>
      <c r="G20" s="110" t="s">
        <v>18</v>
      </c>
      <c r="H20" s="39">
        <f>IF(COUNT(H$3:H$18)&gt;0,COUNT(H$3:H$18),"______")</f>
        <v>8</v>
      </c>
      <c r="I20" s="12">
        <f>IF(COUNT(I$3:I$18)&gt;0,COUNT(I$3:I$18),"______")</f>
        <v>8</v>
      </c>
      <c r="J20" s="39">
        <f>IF(COUNT(J$3:J$18)&gt;0,COUNT(J$3:J$18),"______")</f>
        <v>8</v>
      </c>
      <c r="K20" s="124">
        <f>IF(COUNT(K$3:K$18)&gt;0,COUNT(K$3:K$18),"______")</f>
        <v>8</v>
      </c>
      <c r="L20" s="156"/>
      <c r="M20" s="137" t="s">
        <v>18</v>
      </c>
      <c r="N20" s="39">
        <f>IF(COUNT(N$3:N$18)&gt;0,COUNT(N$3:N$18),"______")</f>
        <v>7</v>
      </c>
      <c r="O20" s="12">
        <f>IF(COUNT(O$3:O$18)&gt;0,COUNT(O$3:O$18),"______")</f>
        <v>7</v>
      </c>
      <c r="P20" s="39">
        <f>IF(COUNT(P$3:P$18)&gt;0,COUNT(P$3:P$18),"______")</f>
        <v>7</v>
      </c>
      <c r="Q20" s="124">
        <f>IF(COUNT(Q$3:Q$18)&gt;0,COUNT(Q$3:Q$18),"______")</f>
        <v>7</v>
      </c>
      <c r="R20" s="187"/>
      <c r="S20" s="137" t="s">
        <v>18</v>
      </c>
      <c r="T20" s="39">
        <f>IF(COUNT(T$3:T$18)&gt;0,COUNT(T$3:T$18),"______")</f>
        <v>7</v>
      </c>
      <c r="U20" s="12">
        <f>IF(COUNT(U$3:U$18)&gt;0,COUNT(U$3:U$18),"______")</f>
        <v>7</v>
      </c>
      <c r="V20" s="39">
        <f>IF(COUNT(V$3:V$18)&gt;0,COUNT(V$3:V$18),"______")</f>
        <v>7</v>
      </c>
      <c r="W20" s="124">
        <f>IF(COUNT(W$3:W$18)&gt;0,COUNT(W$3:W$18),"______")</f>
        <v>7</v>
      </c>
      <c r="X20" s="171"/>
      <c r="Y20" s="137" t="s">
        <v>18</v>
      </c>
      <c r="Z20" s="39">
        <f>IF(COUNT(Z$3:Z$18)&gt;0,COUNT(Z$3:Z$18),"______")</f>
        <v>7</v>
      </c>
      <c r="AA20" s="12">
        <f>IF(COUNT(AA$3:AA$18)&gt;0,COUNT(AA$3:AA$18),"______")</f>
        <v>7</v>
      </c>
      <c r="AB20" s="39">
        <f>IF(COUNT(AB$3:AB$18)&gt;0,COUNT(AB$3:AB$18),"______")</f>
        <v>7</v>
      </c>
      <c r="AC20" s="124">
        <f>IF(COUNT(AC$3:AC$18)&gt;0,COUNT(AC$3:AC$18),"______")</f>
        <v>7</v>
      </c>
      <c r="AD20" s="171"/>
    </row>
    <row r="21" spans="1:30" s="23" customFormat="1" ht="19.5" customHeight="1" thickBot="1">
      <c r="A21" s="48" t="s">
        <v>30</v>
      </c>
      <c r="B21" s="40">
        <v>2</v>
      </c>
      <c r="C21" s="31">
        <f>(1/30)*C25</f>
        <v>1.5966666666666667</v>
      </c>
      <c r="D21" s="40">
        <v>2</v>
      </c>
      <c r="E21" s="125">
        <f>(1/30)*E25</f>
        <v>2.05</v>
      </c>
      <c r="F21" s="172"/>
      <c r="G21" s="111" t="s">
        <v>30</v>
      </c>
      <c r="H21" s="40">
        <v>2</v>
      </c>
      <c r="I21" s="31">
        <f>(1/30)*I25</f>
        <v>1.5966666666666667</v>
      </c>
      <c r="J21" s="40">
        <v>2</v>
      </c>
      <c r="K21" s="125">
        <f>(1/30)*K25</f>
        <v>2.05</v>
      </c>
      <c r="L21" s="157"/>
      <c r="M21" s="138" t="s">
        <v>30</v>
      </c>
      <c r="N21" s="40">
        <v>2</v>
      </c>
      <c r="O21" s="31">
        <f>(1/30)*O25</f>
        <v>1.5966666666666667</v>
      </c>
      <c r="P21" s="40">
        <v>2</v>
      </c>
      <c r="Q21" s="125">
        <f>(1/30)*Q25</f>
        <v>2.05</v>
      </c>
      <c r="R21" s="188"/>
      <c r="S21" s="138" t="s">
        <v>30</v>
      </c>
      <c r="T21" s="40">
        <v>2</v>
      </c>
      <c r="U21" s="31">
        <f>(1/30)*U25</f>
        <v>1.5966666666666667</v>
      </c>
      <c r="V21" s="40">
        <v>2</v>
      </c>
      <c r="W21" s="125">
        <f>(1/30)*W25</f>
        <v>2.05</v>
      </c>
      <c r="X21" s="172"/>
      <c r="Y21" s="138" t="s">
        <v>30</v>
      </c>
      <c r="Z21" s="40">
        <v>2</v>
      </c>
      <c r="AA21" s="31">
        <f>(1/30)*AA25</f>
        <v>1.5966666666666667</v>
      </c>
      <c r="AB21" s="40">
        <v>2</v>
      </c>
      <c r="AC21" s="125">
        <f>(1/30)*AC25</f>
        <v>2.05</v>
      </c>
      <c r="AD21" s="172"/>
    </row>
    <row r="22" spans="1:30" s="3" customFormat="1" ht="19.5" customHeight="1" thickTop="1">
      <c r="A22" s="49" t="s">
        <v>24</v>
      </c>
      <c r="B22" s="41">
        <f>IF(COUNT(B3:B18)&gt;0,1.96*B21/SQRT(B20),"  ")</f>
        <v>1.4816207341961707</v>
      </c>
      <c r="C22" s="32"/>
      <c r="D22" s="41">
        <f>IF(COUNT(D3:D18)&gt;0,1.96*D21/SQRT(D20),"  ")</f>
        <v>1.4816207341961707</v>
      </c>
      <c r="E22" s="126"/>
      <c r="F22" s="173"/>
      <c r="G22" s="112" t="s">
        <v>24</v>
      </c>
      <c r="H22" s="41">
        <f>IF(COUNT(H3:H18)&gt;0,1.96*H21/SQRT(H20),"  ")</f>
        <v>1.3859292911256331</v>
      </c>
      <c r="I22" s="32"/>
      <c r="J22" s="41">
        <f>IF(COUNT(J3:J18)&gt;0,1.96*J21/SQRT(J20),"  ")</f>
        <v>1.3859292911256331</v>
      </c>
      <c r="K22" s="126"/>
      <c r="L22" s="158"/>
      <c r="M22" s="139" t="s">
        <v>24</v>
      </c>
      <c r="N22" s="41">
        <f>IF(COUNT(N3:N18)&gt;0,1.96*N21/SQRT(N20),"  ")</f>
        <v>1.4816207341961707</v>
      </c>
      <c r="O22" s="32"/>
      <c r="P22" s="41">
        <f>IF(COUNT(P3:P18)&gt;0,1.96*P21/SQRT(P20),"  ")</f>
        <v>1.4816207341961707</v>
      </c>
      <c r="Q22" s="126"/>
      <c r="R22" s="189"/>
      <c r="S22" s="139" t="s">
        <v>24</v>
      </c>
      <c r="T22" s="41">
        <f>IF(COUNT(T3:T18)&gt;0,1.96*T21/SQRT(T20),"  ")</f>
        <v>1.4816207341961707</v>
      </c>
      <c r="U22" s="32"/>
      <c r="V22" s="41">
        <f>IF(COUNT(V3:V18)&gt;0,1.96*V21/SQRT(V20),"  ")</f>
        <v>1.4816207341961707</v>
      </c>
      <c r="W22" s="126"/>
      <c r="X22" s="173"/>
      <c r="Y22" s="139" t="s">
        <v>24</v>
      </c>
      <c r="Z22" s="41">
        <f>IF(COUNT(Z3:Z18)&gt;0,1.96*Z21/SQRT(Z20),"  ")</f>
        <v>1.4816207341961707</v>
      </c>
      <c r="AA22" s="32"/>
      <c r="AB22" s="41">
        <f>IF(COUNT(AB3:AB18)&gt;0,1.96*AB21/SQRT(AB20),"  ")</f>
        <v>1.4816207341961707</v>
      </c>
      <c r="AC22" s="126"/>
      <c r="AD22" s="173"/>
    </row>
    <row r="23" spans="1:30" s="4" customFormat="1" ht="19.5" customHeight="1">
      <c r="A23" s="50" t="s">
        <v>27</v>
      </c>
      <c r="B23" s="231" t="str">
        <f>CONCATENATE(ROUND(B19,2),"  +-  ",ROUND(B22,2)," grams")</f>
        <v>56  +-  1.48 grams</v>
      </c>
      <c r="C23" s="232"/>
      <c r="D23" s="231" t="str">
        <f>CONCATENATE(ROUND(D19,2),"  +-  ",ROUND(D22,2)," grams")</f>
        <v>60  +-  1.48 grams</v>
      </c>
      <c r="E23" s="232"/>
      <c r="F23" s="174"/>
      <c r="G23" s="96" t="s">
        <v>27</v>
      </c>
      <c r="H23" s="231" t="str">
        <f>CONCATENATE(ROUND(H19,2),"  +-  ",ROUND(H22,2)," grams")</f>
        <v>56.69  +-  1.39 grams</v>
      </c>
      <c r="I23" s="232"/>
      <c r="J23" s="231" t="str">
        <f>CONCATENATE(ROUND(J19,2),"  +-  ",ROUND(J22,2)," grams")</f>
        <v>59.69  +-  1.39 grams</v>
      </c>
      <c r="K23" s="232"/>
      <c r="L23" s="159"/>
      <c r="M23" s="140" t="s">
        <v>27</v>
      </c>
      <c r="N23" s="231" t="str">
        <f>CONCATENATE(ROUND(N19,2),"  +-  ",ROUND(N22,2)," grams")</f>
        <v>56  +-  1.48 grams</v>
      </c>
      <c r="O23" s="232"/>
      <c r="P23" s="231" t="str">
        <f>CONCATENATE(ROUND(P19,2),"  +-  ",ROUND(P22,2)," grams")</f>
        <v>59.24  +-  1.48 grams</v>
      </c>
      <c r="Q23" s="232"/>
      <c r="R23" s="190"/>
      <c r="S23" s="140" t="s">
        <v>27</v>
      </c>
      <c r="T23" s="231" t="str">
        <f>CONCATENATE(ROUND(T19,2),"  +-  ",ROUND(T22,2)," grams")</f>
        <v>54.71  +-  1.48 grams</v>
      </c>
      <c r="U23" s="232"/>
      <c r="V23" s="231" t="str">
        <f>CONCATENATE(ROUND(V19,2),"  +-  ",ROUND(V22,2)," grams")</f>
        <v>58.71  +-  1.48 grams</v>
      </c>
      <c r="W23" s="232"/>
      <c r="X23" s="174"/>
      <c r="Y23" s="140" t="s">
        <v>27</v>
      </c>
      <c r="Z23" s="231" t="str">
        <f>CONCATENATE(ROUND(Z19,2),"  +-  ",ROUND(Z22,2)," grams")</f>
        <v>58  +-  1.48 grams</v>
      </c>
      <c r="AA23" s="232"/>
      <c r="AB23" s="231" t="str">
        <f>CONCATENATE(ROUND(AB19,2),"  +-  ",ROUND(AB22,2)," grams")</f>
        <v>58.86  +-  1.48 grams</v>
      </c>
      <c r="AC23" s="232"/>
      <c r="AD23" s="174"/>
    </row>
    <row r="24" spans="1:30" s="24" customFormat="1" ht="19.5" customHeight="1" thickBot="1">
      <c r="A24" s="51" t="s">
        <v>25</v>
      </c>
      <c r="B24" s="233" t="str">
        <f>CONCATENATE("(  ",ROUND(B19-B22,2)," , ",ROUND(B19+B22,2)," ) grams")</f>
        <v>(  54.52 , 57.48 ) grams</v>
      </c>
      <c r="C24" s="234"/>
      <c r="D24" s="233" t="str">
        <f>CONCATENATE("(  ",ROUND(D19-D22,2)," , ",ROUND(D19+D22,2)," ) grams")</f>
        <v>(  58.52 , 61.48 ) grams</v>
      </c>
      <c r="E24" s="234"/>
      <c r="F24" s="175"/>
      <c r="G24" s="113" t="s">
        <v>25</v>
      </c>
      <c r="H24" s="233" t="str">
        <f>CONCATENATE("(  ",ROUND(H19-H22,2)," , ",ROUND(H19+H22,2)," ) grams")</f>
        <v>(  55.3 , 58.07 ) grams</v>
      </c>
      <c r="I24" s="234"/>
      <c r="J24" s="233" t="str">
        <f>CONCATENATE("(  ",ROUND(J19-J22,2)," , ",ROUND(J19+J22,2)," ) grams")</f>
        <v>(  58.3 , 61.07 ) grams</v>
      </c>
      <c r="K24" s="234"/>
      <c r="L24" s="157"/>
      <c r="M24" s="141" t="s">
        <v>25</v>
      </c>
      <c r="N24" s="233" t="str">
        <f>CONCATENATE("(  ",ROUND(N19-N22,2)," , ",ROUND(N19+N22,2)," ) grams")</f>
        <v>(  54.52 , 57.48 ) grams</v>
      </c>
      <c r="O24" s="234"/>
      <c r="P24" s="233" t="str">
        <f>CONCATENATE("(  ",ROUND(P19-P22,2)," , ",ROUND(P19+P22,2)," ) grams")</f>
        <v>(  57.76 , 60.72 ) grams</v>
      </c>
      <c r="Q24" s="234"/>
      <c r="R24" s="191"/>
      <c r="S24" s="141" t="s">
        <v>25</v>
      </c>
      <c r="T24" s="233" t="str">
        <f>CONCATENATE("(  ",ROUND(T19-T22,2)," , ",ROUND(T19+T22,2)," ) grams")</f>
        <v>(  53.23 , 56.2 ) grams</v>
      </c>
      <c r="U24" s="234"/>
      <c r="V24" s="233" t="str">
        <f>CONCATENATE("(  ",ROUND(V19-V22,2)," , ",ROUND(V19+V22,2)," ) grams")</f>
        <v>(  57.23 , 60.2 ) grams</v>
      </c>
      <c r="W24" s="234"/>
      <c r="X24" s="199"/>
      <c r="Y24" s="141" t="s">
        <v>25</v>
      </c>
      <c r="Z24" s="233" t="str">
        <f>CONCATENATE("(  ",ROUND(Z19-Z22,2)," , ",ROUND(Z19+Z22,2)," ) grams")</f>
        <v>(  56.52 , 59.48 ) grams</v>
      </c>
      <c r="AA24" s="234"/>
      <c r="AB24" s="233" t="str">
        <f>CONCATENATE("(  ",ROUND(AB19-AB22,2)," , ",ROUND(AB19+AB22,2)," ) grams")</f>
        <v>(  57.38 , 60.34 ) grams</v>
      </c>
      <c r="AC24" s="234"/>
      <c r="AD24" s="199"/>
    </row>
    <row r="25" spans="1:30" s="1" customFormat="1" ht="19.5" customHeight="1" thickTop="1">
      <c r="A25" s="52" t="s">
        <v>29</v>
      </c>
      <c r="B25" s="205" t="s">
        <v>20</v>
      </c>
      <c r="C25" s="33">
        <v>47.9</v>
      </c>
      <c r="D25" s="205" t="s">
        <v>20</v>
      </c>
      <c r="E25" s="127">
        <v>61.5</v>
      </c>
      <c r="F25" s="176"/>
      <c r="G25" s="114" t="s">
        <v>29</v>
      </c>
      <c r="H25" s="205" t="s">
        <v>20</v>
      </c>
      <c r="I25" s="33">
        <v>47.9</v>
      </c>
      <c r="J25" s="205" t="s">
        <v>20</v>
      </c>
      <c r="K25" s="127">
        <v>61.5</v>
      </c>
      <c r="L25" s="160"/>
      <c r="M25" s="127" t="s">
        <v>29</v>
      </c>
      <c r="N25" s="205" t="s">
        <v>20</v>
      </c>
      <c r="O25" s="55">
        <v>47.9</v>
      </c>
      <c r="P25" s="205" t="s">
        <v>20</v>
      </c>
      <c r="Q25" s="127">
        <v>61.5</v>
      </c>
      <c r="R25" s="192"/>
      <c r="S25" s="127" t="s">
        <v>29</v>
      </c>
      <c r="T25" s="205" t="s">
        <v>20</v>
      </c>
      <c r="U25" s="33">
        <v>47.9</v>
      </c>
      <c r="V25" s="205" t="s">
        <v>20</v>
      </c>
      <c r="W25" s="127">
        <v>61.5</v>
      </c>
      <c r="X25" s="176"/>
      <c r="Y25" s="127" t="s">
        <v>29</v>
      </c>
      <c r="Z25" s="205" t="s">
        <v>20</v>
      </c>
      <c r="AA25" s="33">
        <v>47.9</v>
      </c>
      <c r="AB25" s="205" t="s">
        <v>20</v>
      </c>
      <c r="AC25" s="127">
        <v>61.5</v>
      </c>
      <c r="AD25" s="176"/>
    </row>
    <row r="26" spans="1:30" s="1" customFormat="1" ht="19.5" customHeight="1">
      <c r="A26" s="52"/>
      <c r="B26" s="206" t="s">
        <v>81</v>
      </c>
      <c r="C26" s="33">
        <f>C25</f>
        <v>47.9</v>
      </c>
      <c r="D26" s="206" t="s">
        <v>81</v>
      </c>
      <c r="E26" s="33">
        <f>E25</f>
        <v>61.5</v>
      </c>
      <c r="F26" s="176"/>
      <c r="G26" s="114"/>
      <c r="H26" s="206" t="s">
        <v>81</v>
      </c>
      <c r="I26" s="33">
        <f>I25</f>
        <v>47.9</v>
      </c>
      <c r="J26" s="206" t="s">
        <v>81</v>
      </c>
      <c r="K26" s="33">
        <f>K25</f>
        <v>61.5</v>
      </c>
      <c r="L26" s="160"/>
      <c r="M26" s="127"/>
      <c r="N26" s="206" t="s">
        <v>81</v>
      </c>
      <c r="O26" s="33">
        <f>O25</f>
        <v>47.9</v>
      </c>
      <c r="P26" s="206" t="s">
        <v>81</v>
      </c>
      <c r="Q26" s="33">
        <f>Q25</f>
        <v>61.5</v>
      </c>
      <c r="R26" s="192"/>
      <c r="S26" s="127"/>
      <c r="T26" s="206" t="s">
        <v>81</v>
      </c>
      <c r="U26" s="33">
        <f>U25</f>
        <v>47.9</v>
      </c>
      <c r="V26" s="206" t="s">
        <v>81</v>
      </c>
      <c r="W26" s="33">
        <f>W25</f>
        <v>61.5</v>
      </c>
      <c r="X26" s="176"/>
      <c r="Y26" s="127"/>
      <c r="Z26" s="206" t="s">
        <v>81</v>
      </c>
      <c r="AA26" s="33">
        <f>AA25</f>
        <v>47.9</v>
      </c>
      <c r="AB26" s="206" t="s">
        <v>81</v>
      </c>
      <c r="AC26" s="33">
        <f>AC25</f>
        <v>61.5</v>
      </c>
      <c r="AD26" s="176"/>
    </row>
    <row r="27" spans="1:30" s="5" customFormat="1" ht="19.5" customHeight="1">
      <c r="A27" s="53" t="s">
        <v>29</v>
      </c>
      <c r="B27" s="44" t="s">
        <v>32</v>
      </c>
      <c r="C27" s="34">
        <f>IF(C25&gt;0,(C19-C25)/(C21/SQRT(C20)),"  ")</f>
        <v>0.6912252157747024</v>
      </c>
      <c r="D27" s="44" t="s">
        <v>32</v>
      </c>
      <c r="E27" s="128">
        <f>IF(E25&gt;0,(E19-E25)/(E21/SQRT(E20)),"  ")</f>
        <v>3.503085359597708</v>
      </c>
      <c r="F27" s="177"/>
      <c r="G27" s="115" t="s">
        <v>29</v>
      </c>
      <c r="H27" s="44" t="s">
        <v>32</v>
      </c>
      <c r="I27" s="34">
        <f>IF(I25&gt;0,(I19-I25)/(I21/SQRT(I20)),"  ")</f>
        <v>1.6695986837619907</v>
      </c>
      <c r="J27" s="44" t="s">
        <v>32</v>
      </c>
      <c r="K27" s="128">
        <f>IF(K25&gt;0,(K19-K25)/(K21/SQRT(K20)),"  ")</f>
        <v>3.3303004743200675</v>
      </c>
      <c r="L27" s="159"/>
      <c r="M27" s="128" t="s">
        <v>29</v>
      </c>
      <c r="N27" s="44" t="s">
        <v>32</v>
      </c>
      <c r="O27" s="34">
        <f>IF(O25&gt;0,(O19-O25)/(O21/SQRT(O20)),"  ")</f>
        <v>1.2877620458268548</v>
      </c>
      <c r="P27" s="44" t="s">
        <v>32</v>
      </c>
      <c r="Q27" s="128">
        <f>IF(Q25&gt;0,(Q19-Q25)/(Q21/SQRT(Q20)),"  ")</f>
        <v>3.4791168808215245</v>
      </c>
      <c r="R27" s="193"/>
      <c r="S27" s="128" t="s">
        <v>29</v>
      </c>
      <c r="T27" s="44" t="s">
        <v>21</v>
      </c>
      <c r="U27" s="34">
        <f>IF(U25&gt;0,(U19-U25)/(U21/SQRT(U20)),"  ")</f>
        <v>-0.8356250040016112</v>
      </c>
      <c r="V27" s="44" t="s">
        <v>21</v>
      </c>
      <c r="W27" s="128">
        <f>IF(W25&gt;0,(W19-W25)/(W21/SQRT(W20)),"  ")</f>
        <v>1.9727901761944986</v>
      </c>
      <c r="X27" s="177"/>
      <c r="Y27" s="128" t="s">
        <v>29</v>
      </c>
      <c r="Z27" s="44" t="s">
        <v>21</v>
      </c>
      <c r="AA27" s="34">
        <f>IF(AA25&gt;0,(AA19-AA25)/(AA21/SQRT(AA20)),"  ")</f>
        <v>3.2430772109977393</v>
      </c>
      <c r="AB27" s="44" t="s">
        <v>21</v>
      </c>
      <c r="AC27" s="128">
        <f>IF(AC25&gt;0,(AC19-AC25)/(AC21/SQRT(AC20)),"  ")</f>
        <v>1.8197606578541685</v>
      </c>
      <c r="AD27" s="177"/>
    </row>
    <row r="28" spans="1:30" s="1" customFormat="1" ht="19.5" customHeight="1">
      <c r="A28" s="54" t="s">
        <v>29</v>
      </c>
      <c r="B28" s="207" t="s">
        <v>82</v>
      </c>
      <c r="C28" s="35">
        <f>IF(C25&gt;0,2*(1-NORMSDIST(ABS(C27))),"  ")</f>
        <v>0.48942401988406514</v>
      </c>
      <c r="D28" s="207" t="s">
        <v>82</v>
      </c>
      <c r="E28" s="129">
        <f>IF(E25&gt;0,2*(1-NORMSDIST(ABS(E27))),"  ")</f>
        <v>0.0004599020583941904</v>
      </c>
      <c r="F28" s="178"/>
      <c r="G28" s="116" t="s">
        <v>29</v>
      </c>
      <c r="H28" s="207" t="s">
        <v>82</v>
      </c>
      <c r="I28" s="35">
        <f>IF(I25&gt;0,2*(1-NORMSDIST(ABS(I27))),"  ")</f>
        <v>0.09499879101235731</v>
      </c>
      <c r="J28" s="207" t="s">
        <v>82</v>
      </c>
      <c r="K28" s="129">
        <f>IF(K25&gt;0,2*(1-NORMSDIST(ABS(K27))),"  ")</f>
        <v>0.0008675231286849883</v>
      </c>
      <c r="L28" s="161"/>
      <c r="M28" s="142" t="s">
        <v>29</v>
      </c>
      <c r="N28" s="207" t="s">
        <v>82</v>
      </c>
      <c r="O28" s="35">
        <f>IF(O25&gt;0,2*(1-NORMSDIST(ABS(O27))),"  ")</f>
        <v>0.19782880790031943</v>
      </c>
      <c r="P28" s="207" t="s">
        <v>82</v>
      </c>
      <c r="Q28" s="129">
        <f>IF(Q25&gt;0,2*(1-NORMSDIST(ABS(Q27))),"  ")</f>
        <v>0.0005030691213592231</v>
      </c>
      <c r="R28" s="194"/>
      <c r="S28" s="142" t="s">
        <v>29</v>
      </c>
      <c r="T28" s="207" t="s">
        <v>82</v>
      </c>
      <c r="U28" s="35">
        <f>IF(U25&gt;0,2*(1-NORMSDIST(ABS(U27))),"  ")</f>
        <v>0.40336589769640185</v>
      </c>
      <c r="V28" s="207" t="s">
        <v>82</v>
      </c>
      <c r="W28" s="129">
        <f>IF(W25&gt;0,2*(1-NORMSDIST(ABS(W27))),"  ")</f>
        <v>0.048519472876317415</v>
      </c>
      <c r="X28" s="178"/>
      <c r="Y28" s="142" t="s">
        <v>29</v>
      </c>
      <c r="Z28" s="207" t="s">
        <v>82</v>
      </c>
      <c r="AA28" s="35">
        <f>IF(AA25&gt;0,2*(1-NORMSDIST(ABS(AA27))),"  ")</f>
        <v>0.001182461620257147</v>
      </c>
      <c r="AB28" s="207" t="s">
        <v>82</v>
      </c>
      <c r="AC28" s="129">
        <f>IF(AC25&gt;0,2*(1-NORMSDIST(ABS(AC27))),"  ")</f>
        <v>0.0687954614201709</v>
      </c>
      <c r="AD28" s="178"/>
    </row>
    <row r="29" spans="1:30" s="28" customFormat="1" ht="35.25" customHeight="1" thickBot="1">
      <c r="A29" s="82" t="s">
        <v>36</v>
      </c>
      <c r="B29" s="26"/>
      <c r="C29" s="27"/>
      <c r="D29" s="27"/>
      <c r="E29" s="105"/>
      <c r="F29" s="162"/>
      <c r="G29" s="117" t="s">
        <v>35</v>
      </c>
      <c r="H29" s="65"/>
      <c r="I29" s="65"/>
      <c r="J29" s="27"/>
      <c r="K29" s="105"/>
      <c r="L29" s="162"/>
      <c r="M29" s="143" t="s">
        <v>35</v>
      </c>
      <c r="N29" s="82"/>
      <c r="O29" s="27"/>
      <c r="P29" s="27"/>
      <c r="Q29" s="105"/>
      <c r="R29" s="195"/>
      <c r="S29" s="143" t="s">
        <v>35</v>
      </c>
      <c r="T29" s="27"/>
      <c r="U29" s="27"/>
      <c r="V29" s="27"/>
      <c r="W29" s="105"/>
      <c r="X29" s="162"/>
      <c r="Y29" s="143" t="s">
        <v>35</v>
      </c>
      <c r="Z29" s="27"/>
      <c r="AA29" s="27"/>
      <c r="AB29" s="27"/>
      <c r="AC29" s="105"/>
      <c r="AD29" s="162"/>
    </row>
    <row r="30" spans="1:30" s="2" customFormat="1" ht="19.5" customHeight="1" thickTop="1">
      <c r="A30" s="20" t="s">
        <v>28</v>
      </c>
      <c r="B30" s="42">
        <f>IF(COUNT(B$3:B$18)&gt;0,SUM(B$3:B$18)/B$20,"______")</f>
        <v>56</v>
      </c>
      <c r="C30" s="14">
        <f>IF(COUNT(C$3:C$18)&gt;0,SUM(C$3:C$18)/C$20,"______")</f>
        <v>48.317142857142855</v>
      </c>
      <c r="D30" s="42">
        <f>IF(COUNT(D$3:D$18)&gt;0,SUM(D$3:D$18)/D$20,"______")</f>
        <v>60</v>
      </c>
      <c r="E30" s="64">
        <f>IF(COUNT(E$3:E$18)&gt;0,SUM(E$3:E$18)/E$20,"______")</f>
        <v>64.21428571428571</v>
      </c>
      <c r="F30" s="174"/>
      <c r="G30" s="109" t="s">
        <v>28</v>
      </c>
      <c r="H30" s="66">
        <f>IF(COUNT(H$3:H$18)&gt;0,SUM(H$3:H$18)/H$20,"______")</f>
        <v>56.6875</v>
      </c>
      <c r="I30" s="67">
        <f>IF(COUNT(I$3:I$18)&gt;0,SUM(I$3:I$18)/I$20,"______")</f>
        <v>48.84250000000001</v>
      </c>
      <c r="J30" s="42">
        <f>IF(COUNT(J$3:J$18)&gt;0,SUM(J$3:J$18)/J$20,"______")</f>
        <v>59.6875</v>
      </c>
      <c r="K30" s="64">
        <f>IF(COUNT(K$3:K$18)&gt;0,SUM(K$3:K$18)/K$20,"______")</f>
        <v>63.91375000000001</v>
      </c>
      <c r="L30" s="159"/>
      <c r="M30" s="136" t="s">
        <v>28</v>
      </c>
      <c r="N30" s="42">
        <f>IF(COUNT(N$3:N$18)&gt;0,SUM(N$3:N$18)/N$20,"______")</f>
        <v>56</v>
      </c>
      <c r="O30" s="14">
        <f>IF(COUNT(O$3:O$18)&gt;0,SUM(O$3:O$18)/O$20,"______")</f>
        <v>48.67714285714286</v>
      </c>
      <c r="P30" s="42">
        <f>IF(COUNT(P$3:P$18)&gt;0,SUM(P$3:P$18)/P$20,"______")</f>
        <v>59.23714285714285</v>
      </c>
      <c r="Q30" s="64">
        <f>IF(COUNT(Q$3:Q$18)&gt;0,SUM(Q$3:Q$18)/Q$20,"______")</f>
        <v>64.19571428571429</v>
      </c>
      <c r="R30" s="190"/>
      <c r="S30" s="136" t="s">
        <v>28</v>
      </c>
      <c r="T30" s="42">
        <f>IF(COUNT(T$3:T$18)&gt;0,SUM(T$3:T$18)/T$20,"______")</f>
        <v>54.714285714285715</v>
      </c>
      <c r="U30" s="14">
        <f>IF(COUNT(U$3:U$18)&gt;0,SUM(U$3:U$18)/U$20,"______")</f>
        <v>47.395714285714284</v>
      </c>
      <c r="V30" s="42">
        <f>IF(COUNT(V$3:V$18)&gt;0,SUM(V$3:V$18)/V$20,"______")</f>
        <v>58.714285714285715</v>
      </c>
      <c r="W30" s="64">
        <f>IF(COUNT(W$3:W$18)&gt;0,SUM(W$3:W$18)/W$20,"______")</f>
        <v>63.028571428571425</v>
      </c>
      <c r="X30" s="174"/>
      <c r="Y30" s="136" t="s">
        <v>28</v>
      </c>
      <c r="Z30" s="42">
        <f>IF(COUNT(Z$3:Z$18)&gt;0,SUM(Z$3:Z$18)/Z$20,"______")</f>
        <v>58</v>
      </c>
      <c r="AA30" s="14">
        <f>IF(COUNT(AA$3:AA$18)&gt;0,SUM(AA$3:AA$18)/AA$20,"______")</f>
        <v>49.85714285714285</v>
      </c>
      <c r="AB30" s="42">
        <f>IF(COUNT(AB$3:AB$18)&gt;0,SUM(AB$3:AB$18)/AB$20,"______")</f>
        <v>58.857142857142854</v>
      </c>
      <c r="AC30" s="64">
        <f>IF(COUNT(AC$3:AC$18)&gt;0,SUM(AC$3:AC$18)/AC$20,"______")</f>
        <v>62.90999999999999</v>
      </c>
      <c r="AD30" s="174"/>
    </row>
    <row r="31" spans="1:30" s="6" customFormat="1" ht="19.5" customHeight="1">
      <c r="A31" s="21" t="s">
        <v>18</v>
      </c>
      <c r="B31" s="39">
        <f>IF(COUNT(B$3:B$18)&gt;0,COUNT(B$3:B$18),"______")</f>
        <v>7</v>
      </c>
      <c r="C31" s="12">
        <f>IF(COUNT(C$3:C$18)&gt;0,COUNT(C$3:C$18),"______")</f>
        <v>7</v>
      </c>
      <c r="D31" s="39">
        <f>IF(COUNT(D$3:D$18)&gt;0,COUNT(D$3:D$18),"______")</f>
        <v>7</v>
      </c>
      <c r="E31" s="124">
        <f>IF(COUNT(E$3:E$18)&gt;0,COUNT(E$3:E$18),"______")</f>
        <v>7</v>
      </c>
      <c r="F31" s="171"/>
      <c r="G31" s="110" t="s">
        <v>18</v>
      </c>
      <c r="H31" s="68">
        <f>IF(COUNT(H$3:H$18)&gt;0,COUNT(H$3:H$18),"______")</f>
        <v>8</v>
      </c>
      <c r="I31" s="69">
        <f>IF(COUNT(I$3:I$18)&gt;0,COUNT(I$3:I$18),"______")</f>
        <v>8</v>
      </c>
      <c r="J31" s="39">
        <f>IF(COUNT(J$3:J$18)&gt;0,COUNT(J$3:J$18),"______")</f>
        <v>8</v>
      </c>
      <c r="K31" s="124">
        <f>IF(COUNT(K$3:K$18)&gt;0,COUNT(K$3:K$18),"______")</f>
        <v>8</v>
      </c>
      <c r="L31" s="156"/>
      <c r="M31" s="137" t="s">
        <v>18</v>
      </c>
      <c r="N31" s="39">
        <f>IF(COUNT(N$3:N$18)&gt;0,COUNT(N$3:N$18),"______")</f>
        <v>7</v>
      </c>
      <c r="O31" s="12">
        <f>IF(COUNT(O$3:O$18)&gt;0,COUNT(O$3:O$18),"______")</f>
        <v>7</v>
      </c>
      <c r="P31" s="39">
        <f>IF(COUNT(P$3:P$18)&gt;0,COUNT(P$3:P$18),"______")</f>
        <v>7</v>
      </c>
      <c r="Q31" s="124">
        <f>IF(COUNT(Q$3:Q$18)&gt;0,COUNT(Q$3:Q$18),"______")</f>
        <v>7</v>
      </c>
      <c r="R31" s="187"/>
      <c r="S31" s="137" t="s">
        <v>18</v>
      </c>
      <c r="T31" s="39">
        <f>IF(COUNT(T$3:T$18)&gt;0,COUNT(T$3:T$18),"______")</f>
        <v>7</v>
      </c>
      <c r="U31" s="12">
        <f>IF(COUNT(U$3:U$18)&gt;0,COUNT(U$3:U$18),"______")</f>
        <v>7</v>
      </c>
      <c r="V31" s="39">
        <f>IF(COUNT(V$3:V$18)&gt;0,COUNT(V$3:V$18),"______")</f>
        <v>7</v>
      </c>
      <c r="W31" s="124">
        <f>IF(COUNT(W$3:W$18)&gt;0,COUNT(W$3:W$18),"______")</f>
        <v>7</v>
      </c>
      <c r="X31" s="171"/>
      <c r="Y31" s="137" t="s">
        <v>18</v>
      </c>
      <c r="Z31" s="39">
        <f>IF(COUNT(Z$3:Z$18)&gt;0,COUNT(Z$3:Z$18),"______")</f>
        <v>7</v>
      </c>
      <c r="AA31" s="12">
        <f>IF(COUNT(AA$3:AA$18)&gt;0,COUNT(AA$3:AA$18),"______")</f>
        <v>7</v>
      </c>
      <c r="AB31" s="39">
        <f>IF(COUNT(AB$3:AB$18)&gt;0,COUNT(AB$3:AB$18),"______")</f>
        <v>7</v>
      </c>
      <c r="AC31" s="124">
        <f>IF(COUNT(AC$3:AC$18)&gt;0,COUNT(AC$3:AC$18),"______")</f>
        <v>7</v>
      </c>
      <c r="AD31" s="171"/>
    </row>
    <row r="32" spans="1:30" s="7" customFormat="1" ht="22.5">
      <c r="A32" s="25" t="s">
        <v>19</v>
      </c>
      <c r="B32" s="58">
        <f>STDEV(B3:B18)</f>
        <v>3.5118845842842465</v>
      </c>
      <c r="C32" s="59">
        <f>STDEV(C3:C18)</f>
        <v>2.353463506449808</v>
      </c>
      <c r="D32" s="58">
        <f>STDEV(D3:D18)</f>
        <v>1.1547005383792515</v>
      </c>
      <c r="E32" s="130">
        <f>STDEV(E3:E18)</f>
        <v>1.2363771962585979</v>
      </c>
      <c r="F32" s="179"/>
      <c r="G32" s="118" t="s">
        <v>19</v>
      </c>
      <c r="H32" s="70">
        <f>STDEV(H3:H18)</f>
        <v>2.313585652494537</v>
      </c>
      <c r="I32" s="71">
        <f>STDEV(I3:I18)</f>
        <v>2.0264448108516753</v>
      </c>
      <c r="J32" s="58">
        <f>STDEV(J3:J18)</f>
        <v>1.334634781503914</v>
      </c>
      <c r="K32" s="130">
        <f>STDEV(K3:K18)</f>
        <v>1.5612992529116385</v>
      </c>
      <c r="L32" s="163"/>
      <c r="M32" s="144" t="s">
        <v>19</v>
      </c>
      <c r="N32" s="58">
        <f>STDEV(N3:N18)</f>
        <v>3.2145502536643185</v>
      </c>
      <c r="O32" s="59">
        <f>STDEV(O3:O18)</f>
        <v>2.885404155895233</v>
      </c>
      <c r="P32" s="58">
        <f>STDEV(P3:P18)</f>
        <v>0.787606379814599</v>
      </c>
      <c r="Q32" s="130">
        <f>STDEV(Q3:Q18)</f>
        <v>0.7011147586254481</v>
      </c>
      <c r="R32" s="196"/>
      <c r="S32" s="144" t="s">
        <v>19</v>
      </c>
      <c r="T32" s="58">
        <f>STDEV(T3:T18)</f>
        <v>2.1380899352994356</v>
      </c>
      <c r="U32" s="59">
        <f>STDEV(U3:U18)</f>
        <v>1.7865782671806572</v>
      </c>
      <c r="V32" s="58">
        <f>STDEV(V3:V18)</f>
        <v>1.496026483086249</v>
      </c>
      <c r="W32" s="130">
        <f>STDEV(W3:W18)</f>
        <v>1.594944393716529</v>
      </c>
      <c r="X32" s="179"/>
      <c r="Y32" s="144" t="s">
        <v>19</v>
      </c>
      <c r="Z32" s="58">
        <f>STDEV(Z3:Z18)</f>
        <v>3.4641016151377544</v>
      </c>
      <c r="AA32" s="59">
        <f>STDEV(AA3:AA18)</f>
        <v>2.7531843035882457</v>
      </c>
      <c r="AB32" s="58">
        <f>STDEV(AB3:AB18)</f>
        <v>1.8644544714715392</v>
      </c>
      <c r="AC32" s="130">
        <f>STDEV(AC3:AC18)</f>
        <v>1.4077168275856413</v>
      </c>
      <c r="AD32" s="179"/>
    </row>
    <row r="33" spans="1:30" s="63" customFormat="1" ht="23.25" thickBot="1">
      <c r="A33" s="60" t="s">
        <v>26</v>
      </c>
      <c r="B33" s="61"/>
      <c r="C33" s="62"/>
      <c r="D33" s="61"/>
      <c r="E33" s="131"/>
      <c r="F33" s="180"/>
      <c r="G33" s="119" t="s">
        <v>26</v>
      </c>
      <c r="H33" s="70"/>
      <c r="I33" s="72"/>
      <c r="J33" s="61"/>
      <c r="K33" s="131"/>
      <c r="L33" s="164"/>
      <c r="M33" s="145" t="s">
        <v>26</v>
      </c>
      <c r="N33" s="61"/>
      <c r="O33" s="62"/>
      <c r="P33" s="61"/>
      <c r="Q33" s="131"/>
      <c r="R33" s="197"/>
      <c r="S33" s="145" t="s">
        <v>26</v>
      </c>
      <c r="T33" s="61"/>
      <c r="U33" s="62"/>
      <c r="V33" s="61"/>
      <c r="W33" s="131"/>
      <c r="X33" s="180"/>
      <c r="Y33" s="145" t="s">
        <v>26</v>
      </c>
      <c r="Z33" s="61"/>
      <c r="AA33" s="62"/>
      <c r="AB33" s="61"/>
      <c r="AC33" s="131"/>
      <c r="AD33" s="180"/>
    </row>
    <row r="34" spans="1:30" ht="20.25" thickTop="1">
      <c r="A34" s="22" t="s">
        <v>24</v>
      </c>
      <c r="B34" s="41" t="str">
        <f>IF(B33&gt;0,B33*B32/SQRT(B31),"  ")</f>
        <v>  </v>
      </c>
      <c r="C34" s="32"/>
      <c r="D34" s="41" t="str">
        <f>IF(D33&gt;0,D33*D32/SQRT(D31),"  ")</f>
        <v>  </v>
      </c>
      <c r="E34" s="126"/>
      <c r="F34" s="173"/>
      <c r="G34" s="120" t="s">
        <v>24</v>
      </c>
      <c r="H34" s="73" t="str">
        <f>IF(H33&gt;0,H33*H32/SQRT(H31),"  ")</f>
        <v>  </v>
      </c>
      <c r="I34" s="72"/>
      <c r="J34" s="41" t="str">
        <f>IF(J33&gt;0,J33*J32/SQRT(J31),"  ")</f>
        <v>  </v>
      </c>
      <c r="K34" s="126"/>
      <c r="L34" s="158"/>
      <c r="M34" s="146" t="s">
        <v>24</v>
      </c>
      <c r="N34" s="41" t="str">
        <f>IF(N33&gt;0,N33*N32/SQRT(N31),"  ")</f>
        <v>  </v>
      </c>
      <c r="O34" s="32"/>
      <c r="P34" s="41" t="str">
        <f>IF(P33&gt;0,P33*P32/SQRT(P31),"  ")</f>
        <v>  </v>
      </c>
      <c r="Q34" s="126"/>
      <c r="R34" s="189"/>
      <c r="S34" s="146" t="s">
        <v>24</v>
      </c>
      <c r="T34" s="41" t="str">
        <f>IF(T33&gt;0,T33*T32/SQRT(T31),"  ")</f>
        <v>  </v>
      </c>
      <c r="U34" s="32"/>
      <c r="V34" s="41" t="str">
        <f>IF(V33&gt;0,V33*V32/SQRT(V31),"  ")</f>
        <v>  </v>
      </c>
      <c r="W34" s="126"/>
      <c r="X34" s="173"/>
      <c r="Y34" s="146" t="s">
        <v>24</v>
      </c>
      <c r="Z34" s="41" t="str">
        <f>IF(Z33&gt;0,Z33*Z32/SQRT(Z31),"  ")</f>
        <v>  </v>
      </c>
      <c r="AA34" s="32"/>
      <c r="AB34" s="41" t="str">
        <f>IF(AB33&gt;0,AB33*AB32/SQRT(AB31),"  ")</f>
        <v>  </v>
      </c>
      <c r="AC34" s="126"/>
      <c r="AD34" s="173"/>
    </row>
    <row r="35" spans="1:30" ht="19.5">
      <c r="A35" s="14" t="s">
        <v>27</v>
      </c>
      <c r="B35" s="231" t="str">
        <f>IF(B33&gt;0,CONCATENATE(ROUND(B30,2),"  +-  ",ROUND(B34,2)),"  ")</f>
        <v>  </v>
      </c>
      <c r="C35" s="232"/>
      <c r="D35" s="231" t="str">
        <f>IF(D33&gt;0,CONCATENATE(ROUND(D30,2),"  +-  ",ROUND(D34,2)),"  ")</f>
        <v>  </v>
      </c>
      <c r="E35" s="232"/>
      <c r="F35" s="174"/>
      <c r="G35" s="121" t="s">
        <v>27</v>
      </c>
      <c r="H35" s="238" t="str">
        <f>IF(H33&gt;0,CONCATENATE(ROUND(H30,2),"  +-  ",ROUND(H34,2)),"  ")</f>
        <v>  </v>
      </c>
      <c r="I35" s="239"/>
      <c r="J35" s="231" t="str">
        <f>IF(J33&gt;0,CONCATENATE(ROUND(J30,2),"  +-  ",ROUND(J34,2)),"  ")</f>
        <v>  </v>
      </c>
      <c r="K35" s="232"/>
      <c r="L35" s="159"/>
      <c r="M35" s="147" t="s">
        <v>27</v>
      </c>
      <c r="N35" s="231" t="str">
        <f>IF(N33&gt;0,CONCATENATE(ROUND(N30,2),"  +-  ",ROUND(N34,2)),"  ")</f>
        <v>  </v>
      </c>
      <c r="O35" s="232"/>
      <c r="P35" s="231" t="str">
        <f>IF(P33&gt;0,CONCATENATE(ROUND(P30,2),"  +-  ",ROUND(P34,2)),"  ")</f>
        <v>  </v>
      </c>
      <c r="Q35" s="232"/>
      <c r="R35" s="190"/>
      <c r="S35" s="147" t="s">
        <v>27</v>
      </c>
      <c r="T35" s="231" t="str">
        <f>IF(T33&gt;0,CONCATENATE(ROUND(T30,2),"  +-  ",ROUND(T34,2)),"  ")</f>
        <v>  </v>
      </c>
      <c r="U35" s="232"/>
      <c r="V35" s="231" t="str">
        <f>IF(V33&gt;0,CONCATENATE(ROUND(V30,2),"  +-  ",ROUND(V34,2)),"  ")</f>
        <v>  </v>
      </c>
      <c r="W35" s="232"/>
      <c r="X35" s="174"/>
      <c r="Y35" s="147" t="s">
        <v>27</v>
      </c>
      <c r="Z35" s="231" t="str">
        <f>IF(Z33&gt;0,CONCATENATE(ROUND(Z30,2),"  +-  ",ROUND(Z34,2)),"  ")</f>
        <v>  </v>
      </c>
      <c r="AA35" s="232"/>
      <c r="AB35" s="231" t="str">
        <f>IF(AB33&gt;0,CONCATENATE(ROUND(AB30,2),"  +-  ",ROUND(AB34,2)),"  ")</f>
        <v>  </v>
      </c>
      <c r="AC35" s="232"/>
      <c r="AD35" s="174"/>
    </row>
    <row r="36" spans="1:30" s="9" customFormat="1" ht="20.25" thickBot="1">
      <c r="A36" s="17" t="s">
        <v>25</v>
      </c>
      <c r="B36" s="233" t="str">
        <f>IF(B33&gt;0,CONCATENATE("(  ",ROUND(B30-B34,2)," , ",ROUND(B30+B34,2)," )"),"  ")</f>
        <v>  </v>
      </c>
      <c r="C36" s="234"/>
      <c r="D36" s="233" t="str">
        <f>IF(D33&gt;0,CONCATENATE("(  ",ROUND(D30-D34,2)," , ",ROUND(D30+D34,2)," )"),"  ")</f>
        <v>  </v>
      </c>
      <c r="E36" s="234"/>
      <c r="F36" s="175"/>
      <c r="G36" s="122" t="s">
        <v>25</v>
      </c>
      <c r="H36" s="240" t="str">
        <f>IF(H33&gt;0,CONCATENATE("(  ",ROUND(H30-H34,2)," , ",ROUND(H30+H34,2)," )"),"  ")</f>
        <v>  </v>
      </c>
      <c r="I36" s="239"/>
      <c r="J36" s="233" t="str">
        <f>IF(J33&gt;0,CONCATENATE("(  ",ROUND(J30-J34,2)," , ",ROUND(J30+J34,2)," )"),"  ")</f>
        <v>  </v>
      </c>
      <c r="K36" s="234"/>
      <c r="L36" s="157"/>
      <c r="M36" s="148" t="s">
        <v>25</v>
      </c>
      <c r="N36" s="233" t="str">
        <f>IF(N33&gt;0,CONCATENATE("(  ",ROUND(N30-N34,2)," , ",ROUND(N30+N34,2)," )"),"  ")</f>
        <v>  </v>
      </c>
      <c r="O36" s="234"/>
      <c r="P36" s="233" t="str">
        <f>IF(P33&gt;0,CONCATENATE("(  ",ROUND(P30-P34,2)," , ",ROUND(P30+P34,2)," )"),"  ")</f>
        <v>  </v>
      </c>
      <c r="Q36" s="234"/>
      <c r="R36" s="191"/>
      <c r="S36" s="148" t="s">
        <v>25</v>
      </c>
      <c r="T36" s="233" t="str">
        <f>IF(T33&gt;0,CONCATENATE("(  ",ROUND(T30-T34,2)," , ",ROUND(T30+T34,2)," )"),"  ")</f>
        <v>  </v>
      </c>
      <c r="U36" s="234"/>
      <c r="V36" s="233" t="str">
        <f>IF(V33&gt;0,CONCATENATE("(  ",ROUND(V30-V34,2)," , ",ROUND(V30+V34,2)," )"),"  ")</f>
        <v>  </v>
      </c>
      <c r="W36" s="234"/>
      <c r="X36" s="199"/>
      <c r="Y36" s="148" t="s">
        <v>25</v>
      </c>
      <c r="Z36" s="233" t="str">
        <f>IF(Z33&gt;0,CONCATENATE("(  ",ROUND(Z30-Z34,2)," , ",ROUND(Z30+Z34,2)," )"),"  ")</f>
        <v>  </v>
      </c>
      <c r="AA36" s="234"/>
      <c r="AB36" s="233" t="str">
        <f>IF(AB33&gt;0,CONCATENATE("(  ",ROUND(AB30-AB34,2)," , ",ROUND(AB30+AB34,2)," )"),"  ")</f>
        <v>  </v>
      </c>
      <c r="AC36" s="234"/>
      <c r="AD36" s="199"/>
    </row>
    <row r="37" spans="1:30" ht="20.25" thickTop="1">
      <c r="A37" s="18" t="s">
        <v>29</v>
      </c>
      <c r="B37" s="43" t="s">
        <v>20</v>
      </c>
      <c r="C37" s="18">
        <v>47.9</v>
      </c>
      <c r="D37" s="43" t="s">
        <v>20</v>
      </c>
      <c r="E37" s="52">
        <v>61.5</v>
      </c>
      <c r="F37" s="176"/>
      <c r="G37" s="114" t="s">
        <v>29</v>
      </c>
      <c r="H37" s="74" t="s">
        <v>20</v>
      </c>
      <c r="I37" s="75">
        <v>47.9</v>
      </c>
      <c r="J37" s="43" t="s">
        <v>20</v>
      </c>
      <c r="K37" s="52">
        <v>61.5</v>
      </c>
      <c r="L37" s="160"/>
      <c r="M37" s="127" t="s">
        <v>29</v>
      </c>
      <c r="N37" s="43" t="s">
        <v>20</v>
      </c>
      <c r="O37" s="18">
        <v>47.9</v>
      </c>
      <c r="P37" s="43" t="s">
        <v>20</v>
      </c>
      <c r="Q37" s="52">
        <v>61.5</v>
      </c>
      <c r="R37" s="192"/>
      <c r="S37" s="127" t="s">
        <v>29</v>
      </c>
      <c r="T37" s="43" t="s">
        <v>20</v>
      </c>
      <c r="U37" s="18">
        <v>47.9</v>
      </c>
      <c r="V37" s="43" t="s">
        <v>20</v>
      </c>
      <c r="W37" s="52">
        <v>61.5</v>
      </c>
      <c r="X37" s="176"/>
      <c r="Y37" s="127" t="s">
        <v>29</v>
      </c>
      <c r="Z37" s="43" t="s">
        <v>20</v>
      </c>
      <c r="AA37" s="18">
        <v>47.9</v>
      </c>
      <c r="AB37" s="43" t="s">
        <v>20</v>
      </c>
      <c r="AC37" s="52">
        <v>61.5</v>
      </c>
      <c r="AD37" s="176"/>
    </row>
    <row r="38" spans="1:30" s="5" customFormat="1" ht="19.5" customHeight="1">
      <c r="A38" s="13" t="s">
        <v>29</v>
      </c>
      <c r="B38" s="44" t="s">
        <v>33</v>
      </c>
      <c r="C38" s="13">
        <f>IF(C37&gt;0,(C30-C37)/(C32/SQRT(C31)),"  ")</f>
        <v>0.46894980872331576</v>
      </c>
      <c r="D38" s="44" t="s">
        <v>33</v>
      </c>
      <c r="E38" s="53">
        <f>IF(E37&gt;0,(E30-E37)/(E32/SQRT(E31)),"  ")</f>
        <v>5.808360918420944</v>
      </c>
      <c r="F38" s="177"/>
      <c r="G38" s="115" t="s">
        <v>29</v>
      </c>
      <c r="H38" s="76" t="s">
        <v>33</v>
      </c>
      <c r="I38" s="77">
        <f>IF(I37&gt;0,(I30-I37)/(I32/SQRT(I31)),"  ")</f>
        <v>1.3155021793822903</v>
      </c>
      <c r="J38" s="44" t="s">
        <v>33</v>
      </c>
      <c r="K38" s="53">
        <f>IF(K37&gt;0,(K30-K37)/(K32/SQRT(K31)),"  ")</f>
        <v>4.37271455784301</v>
      </c>
      <c r="L38" s="159"/>
      <c r="M38" s="128" t="s">
        <v>29</v>
      </c>
      <c r="N38" s="44" t="s">
        <v>33</v>
      </c>
      <c r="O38" s="13">
        <f>IF(O37&gt;0,(O30-O37)/(O32/SQRT(O31)),"  ")</f>
        <v>0.7125957481447767</v>
      </c>
      <c r="P38" s="44" t="s">
        <v>33</v>
      </c>
      <c r="Q38" s="53">
        <f>IF(Q37&gt;0,(Q30-Q37)/(Q32/SQRT(Q31)),"  ")</f>
        <v>10.172642235726073</v>
      </c>
      <c r="R38" s="193"/>
      <c r="S38" s="128" t="s">
        <v>29</v>
      </c>
      <c r="T38" s="44" t="s">
        <v>33</v>
      </c>
      <c r="U38" s="13">
        <f>IF(U37&gt;0,(U30-U37)/(U32/SQRT(U31)),"  ")</f>
        <v>-0.7467988468414847</v>
      </c>
      <c r="V38" s="44" t="s">
        <v>33</v>
      </c>
      <c r="W38" s="53">
        <f>IF(W37&gt;0,(W30-W37)/(W32/SQRT(W31)),"  ")</f>
        <v>2.53564944153</v>
      </c>
      <c r="X38" s="177"/>
      <c r="Y38" s="128" t="s">
        <v>29</v>
      </c>
      <c r="Z38" s="44" t="s">
        <v>33</v>
      </c>
      <c r="AA38" s="13">
        <f>IF(AA37&gt;0,(AA30-AA37)/(AA32/SQRT(AA31)),"  ")</f>
        <v>1.8807724835121704</v>
      </c>
      <c r="AB38" s="44" t="s">
        <v>33</v>
      </c>
      <c r="AC38" s="53">
        <f>IF(AC37&gt;0,(AC30-AC37)/(AC32/SQRT(AC31)),"  ")</f>
        <v>2.6500424485222625</v>
      </c>
      <c r="AD38" s="177"/>
    </row>
    <row r="39" spans="1:30" ht="19.5">
      <c r="A39" s="15" t="s">
        <v>29</v>
      </c>
      <c r="B39" s="45" t="s">
        <v>31</v>
      </c>
      <c r="C39" s="16">
        <f>TDIST(C38,C31-1,2)</f>
        <v>0.6556601177742706</v>
      </c>
      <c r="D39" s="45" t="s">
        <v>31</v>
      </c>
      <c r="E39" s="132">
        <f>TDIST(E38,E31-1,2)</f>
        <v>0.0011428467185157323</v>
      </c>
      <c r="F39" s="178"/>
      <c r="G39" s="116" t="s">
        <v>29</v>
      </c>
      <c r="H39" s="78" t="s">
        <v>31</v>
      </c>
      <c r="I39" s="79">
        <f>TDIST(I38,I31-1,2)</f>
        <v>0.22978869057098772</v>
      </c>
      <c r="J39" s="45" t="s">
        <v>31</v>
      </c>
      <c r="K39" s="132">
        <f>TDIST(K38,K31-1,2)</f>
        <v>0.0032632591321834076</v>
      </c>
      <c r="L39" s="161"/>
      <c r="M39" s="142" t="s">
        <v>29</v>
      </c>
      <c r="N39" s="45" t="s">
        <v>31</v>
      </c>
      <c r="O39" s="16">
        <f>TDIST(O38,O31-1,2)</f>
        <v>0.502853026008635</v>
      </c>
      <c r="P39" s="45" t="s">
        <v>31</v>
      </c>
      <c r="Q39" s="132">
        <f>TDIST(Q38,Q31-1,2)</f>
        <v>5.2529292286939475E-05</v>
      </c>
      <c r="R39" s="194"/>
      <c r="S39" s="142" t="s">
        <v>29</v>
      </c>
      <c r="T39" s="45" t="s">
        <v>31</v>
      </c>
      <c r="U39" s="16" t="e">
        <f>TDIST(U38,U31-1,2)</f>
        <v>#NUM!</v>
      </c>
      <c r="V39" s="45" t="s">
        <v>31</v>
      </c>
      <c r="W39" s="132">
        <f>TDIST(W38,W31-1,2)</f>
        <v>0.04434036576737951</v>
      </c>
      <c r="X39" s="178"/>
      <c r="Y39" s="142" t="s">
        <v>29</v>
      </c>
      <c r="Z39" s="45" t="s">
        <v>31</v>
      </c>
      <c r="AA39" s="16">
        <f>TDIST(AA38,AA31-1,2)</f>
        <v>0.10903817822382549</v>
      </c>
      <c r="AB39" s="45" t="s">
        <v>31</v>
      </c>
      <c r="AC39" s="132">
        <f>TDIST(AC38,AC31-1,2)</f>
        <v>0.03802645847950097</v>
      </c>
      <c r="AD39" s="178"/>
    </row>
    <row r="40" spans="13:28" ht="17.25" customHeight="1">
      <c r="M40" s="149"/>
      <c r="N40" s="81"/>
      <c r="O40" s="19"/>
      <c r="P40" s="81"/>
      <c r="S40" s="149"/>
      <c r="T40" s="81"/>
      <c r="U40" s="19"/>
      <c r="V40" s="10"/>
      <c r="Y40" s="149"/>
      <c r="Z40" s="81"/>
      <c r="AA40" s="19"/>
      <c r="AB40" s="10"/>
    </row>
    <row r="43" spans="2:5" ht="15">
      <c r="B43" s="241" t="s">
        <v>86</v>
      </c>
      <c r="C43" s="242"/>
      <c r="D43" s="242"/>
      <c r="E43" s="243"/>
    </row>
    <row r="44" spans="2:7" ht="15">
      <c r="B44" s="244"/>
      <c r="C44" s="245"/>
      <c r="D44" s="245"/>
      <c r="E44" s="246"/>
      <c r="G44" s="212" t="s">
        <v>87</v>
      </c>
    </row>
    <row r="45" spans="2:19" ht="21" thickBot="1">
      <c r="B45" s="227" t="s">
        <v>0</v>
      </c>
      <c r="C45" s="228"/>
      <c r="D45" s="229" t="s">
        <v>1</v>
      </c>
      <c r="E45" s="230"/>
      <c r="G45" s="227" t="s">
        <v>0</v>
      </c>
      <c r="H45" s="228"/>
      <c r="I45" s="229" t="s">
        <v>1</v>
      </c>
      <c r="J45" s="230"/>
      <c r="S45" s="204"/>
    </row>
    <row r="46" spans="2:10" ht="16.5" thickBot="1" thickTop="1">
      <c r="B46" s="102" t="s">
        <v>22</v>
      </c>
      <c r="C46" s="103" t="s">
        <v>23</v>
      </c>
      <c r="D46" s="102" t="s">
        <v>22</v>
      </c>
      <c r="E46" s="101" t="s">
        <v>23</v>
      </c>
      <c r="G46" s="102" t="s">
        <v>22</v>
      </c>
      <c r="H46" s="103" t="s">
        <v>23</v>
      </c>
      <c r="I46" s="102" t="s">
        <v>22</v>
      </c>
      <c r="J46" s="101" t="s">
        <v>23</v>
      </c>
    </row>
    <row r="47" spans="2:10" ht="15.75">
      <c r="B47" s="201">
        <v>62</v>
      </c>
      <c r="C47" s="202">
        <v>51.78</v>
      </c>
      <c r="D47" s="201">
        <v>62</v>
      </c>
      <c r="E47" s="100">
        <v>66.04</v>
      </c>
      <c r="G47" s="81">
        <v>50</v>
      </c>
      <c r="H47" s="8">
        <v>43</v>
      </c>
      <c r="I47" s="8">
        <v>55</v>
      </c>
      <c r="J47" s="8">
        <v>58</v>
      </c>
    </row>
    <row r="48" spans="2:10" ht="15.75">
      <c r="B48" s="36">
        <v>61</v>
      </c>
      <c r="C48" s="11">
        <v>52.46</v>
      </c>
      <c r="D48" s="36">
        <v>62</v>
      </c>
      <c r="E48" s="97">
        <v>64.06</v>
      </c>
      <c r="G48" s="81">
        <f>G47+1</f>
        <v>51</v>
      </c>
      <c r="H48" s="81">
        <f>H47+1</f>
        <v>44</v>
      </c>
      <c r="I48" s="81">
        <f>I47+1</f>
        <v>56</v>
      </c>
      <c r="J48" s="81">
        <f>J47+1</f>
        <v>59</v>
      </c>
    </row>
    <row r="49" spans="2:10" ht="15.75">
      <c r="B49" s="36">
        <v>61</v>
      </c>
      <c r="C49" s="11">
        <v>51.42</v>
      </c>
      <c r="D49" s="36">
        <v>61</v>
      </c>
      <c r="E49" s="97">
        <v>65.97</v>
      </c>
      <c r="G49" s="81">
        <f aca="true" t="shared" si="0" ref="G49:G60">G48+1</f>
        <v>52</v>
      </c>
      <c r="H49" s="81">
        <f aca="true" t="shared" si="1" ref="H49:H59">H48+1</f>
        <v>45</v>
      </c>
      <c r="I49" s="81">
        <f aca="true" t="shared" si="2" ref="I49:I56">I48+1</f>
        <v>57</v>
      </c>
      <c r="J49" s="81">
        <f aca="true" t="shared" si="3" ref="J49:J56">J48+1</f>
        <v>60</v>
      </c>
    </row>
    <row r="50" spans="2:10" ht="15.75">
      <c r="B50" s="36">
        <v>60</v>
      </c>
      <c r="C50" s="203">
        <v>52.1</v>
      </c>
      <c r="D50" s="36">
        <v>61</v>
      </c>
      <c r="E50" s="97">
        <v>65.45</v>
      </c>
      <c r="G50" s="81">
        <f t="shared" si="0"/>
        <v>53</v>
      </c>
      <c r="H50" s="81">
        <f t="shared" si="1"/>
        <v>46</v>
      </c>
      <c r="I50" s="81">
        <f t="shared" si="2"/>
        <v>58</v>
      </c>
      <c r="J50" s="81">
        <f t="shared" si="3"/>
        <v>61</v>
      </c>
    </row>
    <row r="51" spans="2:10" ht="15.75">
      <c r="B51" s="36">
        <v>60</v>
      </c>
      <c r="C51" s="11">
        <v>51.33</v>
      </c>
      <c r="D51" s="36">
        <v>61</v>
      </c>
      <c r="E51" s="97">
        <v>65.3</v>
      </c>
      <c r="G51" s="81">
        <f t="shared" si="0"/>
        <v>54</v>
      </c>
      <c r="H51" s="81">
        <f t="shared" si="1"/>
        <v>47</v>
      </c>
      <c r="I51" s="81">
        <f t="shared" si="2"/>
        <v>59</v>
      </c>
      <c r="J51" s="81">
        <f t="shared" si="3"/>
        <v>62</v>
      </c>
    </row>
    <row r="52" spans="2:10" ht="15.75">
      <c r="B52" s="36">
        <v>60</v>
      </c>
      <c r="C52" s="11">
        <v>51.19</v>
      </c>
      <c r="D52" s="36">
        <v>61</v>
      </c>
      <c r="E52" s="97">
        <v>65.1</v>
      </c>
      <c r="G52" s="81">
        <f t="shared" si="0"/>
        <v>55</v>
      </c>
      <c r="H52" s="81">
        <f t="shared" si="1"/>
        <v>48</v>
      </c>
      <c r="I52" s="81">
        <f t="shared" si="2"/>
        <v>60</v>
      </c>
      <c r="J52" s="81">
        <f t="shared" si="3"/>
        <v>63</v>
      </c>
    </row>
    <row r="53" spans="2:10" ht="15.75">
      <c r="B53" s="36">
        <v>59</v>
      </c>
      <c r="C53" s="11">
        <v>51.34</v>
      </c>
      <c r="D53" s="36">
        <v>61</v>
      </c>
      <c r="E53" s="97">
        <v>64.88</v>
      </c>
      <c r="G53" s="81">
        <f t="shared" si="0"/>
        <v>56</v>
      </c>
      <c r="H53" s="81">
        <f t="shared" si="1"/>
        <v>49</v>
      </c>
      <c r="I53" s="81">
        <f t="shared" si="2"/>
        <v>61</v>
      </c>
      <c r="J53" s="81">
        <f t="shared" si="3"/>
        <v>64</v>
      </c>
    </row>
    <row r="54" spans="2:10" ht="15.75">
      <c r="B54" s="201">
        <v>59</v>
      </c>
      <c r="C54" s="202">
        <v>51.11</v>
      </c>
      <c r="D54" s="201">
        <v>60</v>
      </c>
      <c r="E54" s="100">
        <v>65.51</v>
      </c>
      <c r="G54" s="81">
        <f t="shared" si="0"/>
        <v>57</v>
      </c>
      <c r="H54" s="81">
        <f t="shared" si="1"/>
        <v>50</v>
      </c>
      <c r="I54" s="81">
        <f t="shared" si="2"/>
        <v>62</v>
      </c>
      <c r="J54" s="81">
        <f t="shared" si="3"/>
        <v>65</v>
      </c>
    </row>
    <row r="55" spans="2:10" ht="15.75">
      <c r="B55" s="36">
        <v>59</v>
      </c>
      <c r="C55" s="11">
        <v>50.92</v>
      </c>
      <c r="D55" s="36">
        <v>60</v>
      </c>
      <c r="E55" s="97">
        <v>64.7</v>
      </c>
      <c r="G55" s="81">
        <f t="shared" si="0"/>
        <v>58</v>
      </c>
      <c r="H55" s="81">
        <f t="shared" si="1"/>
        <v>51</v>
      </c>
      <c r="I55" s="81">
        <f t="shared" si="2"/>
        <v>63</v>
      </c>
      <c r="J55" s="81">
        <f t="shared" si="3"/>
        <v>66</v>
      </c>
    </row>
    <row r="56" spans="2:10" ht="15.75">
      <c r="B56" s="36">
        <v>59</v>
      </c>
      <c r="C56" s="11">
        <v>50.63</v>
      </c>
      <c r="D56" s="36">
        <v>60</v>
      </c>
      <c r="E56" s="97">
        <v>64.62</v>
      </c>
      <c r="G56" s="81">
        <f t="shared" si="0"/>
        <v>59</v>
      </c>
      <c r="H56" s="81">
        <f t="shared" si="1"/>
        <v>52</v>
      </c>
      <c r="I56" s="81">
        <f t="shared" si="2"/>
        <v>64</v>
      </c>
      <c r="J56" s="81">
        <f t="shared" si="3"/>
        <v>67</v>
      </c>
    </row>
    <row r="57" spans="2:10" ht="15.75">
      <c r="B57" s="36">
        <v>58</v>
      </c>
      <c r="C57" s="11">
        <v>50.23</v>
      </c>
      <c r="D57" s="36">
        <v>60</v>
      </c>
      <c r="E57" s="97">
        <v>64.35</v>
      </c>
      <c r="G57" s="81">
        <f t="shared" si="0"/>
        <v>60</v>
      </c>
      <c r="H57" s="81">
        <f t="shared" si="1"/>
        <v>53</v>
      </c>
      <c r="I57" s="81"/>
      <c r="J57" s="81"/>
    </row>
    <row r="58" spans="2:10" ht="15.75">
      <c r="B58" s="36">
        <v>58</v>
      </c>
      <c r="C58" s="11">
        <v>50.02</v>
      </c>
      <c r="D58" s="36">
        <v>60</v>
      </c>
      <c r="E58" s="97">
        <v>64.32</v>
      </c>
      <c r="G58" s="81">
        <f t="shared" si="0"/>
        <v>61</v>
      </c>
      <c r="H58" s="81">
        <f t="shared" si="1"/>
        <v>54</v>
      </c>
      <c r="I58" s="81"/>
      <c r="J58" s="81"/>
    </row>
    <row r="59" spans="2:9" ht="15.75">
      <c r="B59" s="36">
        <v>58</v>
      </c>
      <c r="C59" s="11">
        <v>49.91</v>
      </c>
      <c r="D59" s="36">
        <v>60</v>
      </c>
      <c r="E59" s="97">
        <v>64.25</v>
      </c>
      <c r="G59" s="81">
        <f t="shared" si="0"/>
        <v>62</v>
      </c>
      <c r="H59" s="81">
        <f t="shared" si="1"/>
        <v>55</v>
      </c>
      <c r="I59" s="81"/>
    </row>
    <row r="60" spans="2:9" ht="15.75">
      <c r="B60" s="36">
        <v>58</v>
      </c>
      <c r="C60" s="11">
        <v>49.56</v>
      </c>
      <c r="D60" s="36">
        <v>60</v>
      </c>
      <c r="E60" s="97">
        <v>64.1</v>
      </c>
      <c r="G60" s="81">
        <f t="shared" si="0"/>
        <v>63</v>
      </c>
      <c r="I60" s="81"/>
    </row>
    <row r="61" spans="2:9" ht="15.75">
      <c r="B61" s="36">
        <v>58</v>
      </c>
      <c r="C61" s="11">
        <v>49.53</v>
      </c>
      <c r="D61" s="36">
        <v>60</v>
      </c>
      <c r="E61" s="97">
        <v>63.97</v>
      </c>
      <c r="I61" s="81"/>
    </row>
    <row r="62" spans="2:5" ht="15.75">
      <c r="B62" s="201">
        <v>57</v>
      </c>
      <c r="C62" s="202">
        <v>49.53</v>
      </c>
      <c r="D62" s="201">
        <v>60</v>
      </c>
      <c r="E62" s="100">
        <v>61.73</v>
      </c>
    </row>
    <row r="63" spans="2:5" ht="15.75">
      <c r="B63" s="36">
        <v>57</v>
      </c>
      <c r="C63" s="11">
        <v>48.9</v>
      </c>
      <c r="D63" s="36">
        <v>59</v>
      </c>
      <c r="E63" s="97">
        <v>65.03</v>
      </c>
    </row>
    <row r="64" spans="2:5" ht="15.75">
      <c r="B64" s="36">
        <v>56</v>
      </c>
      <c r="C64" s="11">
        <v>51.78</v>
      </c>
      <c r="D64" s="36">
        <v>59</v>
      </c>
      <c r="E64" s="97">
        <v>64</v>
      </c>
    </row>
    <row r="65" spans="2:5" ht="15.75">
      <c r="B65" s="36">
        <v>56</v>
      </c>
      <c r="C65" s="11">
        <v>48.02</v>
      </c>
      <c r="D65" s="36">
        <v>59</v>
      </c>
      <c r="E65" s="97">
        <v>63.77</v>
      </c>
    </row>
    <row r="66" spans="2:5" ht="15.75">
      <c r="B66" s="36">
        <v>55</v>
      </c>
      <c r="C66" s="11">
        <v>48.06</v>
      </c>
      <c r="D66" s="36">
        <v>59</v>
      </c>
      <c r="E66" s="97">
        <v>63.6</v>
      </c>
    </row>
    <row r="67" spans="2:5" ht="15.75">
      <c r="B67" s="36">
        <v>55</v>
      </c>
      <c r="C67" s="11">
        <v>47.67</v>
      </c>
      <c r="D67" s="36">
        <v>59</v>
      </c>
      <c r="E67" s="97">
        <v>63.44</v>
      </c>
    </row>
    <row r="68" spans="2:5" ht="15.75">
      <c r="B68" s="36">
        <v>55</v>
      </c>
      <c r="C68" s="11">
        <v>47.09</v>
      </c>
      <c r="D68" s="36">
        <v>59</v>
      </c>
      <c r="E68" s="97">
        <v>63.36</v>
      </c>
    </row>
    <row r="69" spans="2:5" ht="15.75">
      <c r="B69" s="201">
        <v>54.5</v>
      </c>
      <c r="C69" s="202">
        <v>46.66</v>
      </c>
      <c r="D69" s="201">
        <v>59</v>
      </c>
      <c r="E69" s="100">
        <v>63.21</v>
      </c>
    </row>
    <row r="70" spans="2:5" ht="15.75">
      <c r="B70" s="36">
        <v>54</v>
      </c>
      <c r="C70" s="11">
        <v>47.03</v>
      </c>
      <c r="D70" s="36">
        <v>59</v>
      </c>
      <c r="E70" s="97">
        <v>62.96</v>
      </c>
    </row>
    <row r="71" spans="2:5" ht="15.75">
      <c r="B71" s="36">
        <v>54</v>
      </c>
      <c r="C71" s="11">
        <v>47.01</v>
      </c>
      <c r="D71" s="36">
        <v>59</v>
      </c>
      <c r="E71" s="97">
        <v>62.8</v>
      </c>
    </row>
    <row r="72" spans="2:5" ht="15.75">
      <c r="B72" s="36">
        <v>54</v>
      </c>
      <c r="C72" s="11">
        <v>46.7</v>
      </c>
      <c r="D72" s="36">
        <v>58.66</v>
      </c>
      <c r="E72" s="97">
        <v>64.15</v>
      </c>
    </row>
    <row r="73" spans="2:5" ht="15.75">
      <c r="B73" s="36">
        <v>54</v>
      </c>
      <c r="C73" s="11">
        <v>46.63</v>
      </c>
      <c r="D73" s="36">
        <v>58.5</v>
      </c>
      <c r="E73" s="97">
        <v>62.7</v>
      </c>
    </row>
    <row r="74" spans="2:5" ht="15.75">
      <c r="B74" s="36">
        <v>54</v>
      </c>
      <c r="C74" s="11">
        <v>46.62</v>
      </c>
      <c r="D74" s="36">
        <v>58</v>
      </c>
      <c r="E74" s="97">
        <v>63.66</v>
      </c>
    </row>
    <row r="75" spans="2:5" ht="15.75">
      <c r="B75" s="36">
        <v>54</v>
      </c>
      <c r="C75" s="11">
        <v>46.57</v>
      </c>
      <c r="D75" s="36">
        <v>58</v>
      </c>
      <c r="E75" s="97">
        <v>62.92</v>
      </c>
    </row>
    <row r="76" spans="2:5" ht="15.75">
      <c r="B76" s="201">
        <v>54</v>
      </c>
      <c r="C76" s="202">
        <v>46.32</v>
      </c>
      <c r="D76" s="201">
        <v>58</v>
      </c>
      <c r="E76" s="100">
        <v>62.5</v>
      </c>
    </row>
    <row r="77" spans="2:5" ht="15.75">
      <c r="B77" s="36">
        <v>53</v>
      </c>
      <c r="C77" s="11">
        <v>45.85</v>
      </c>
      <c r="D77" s="36">
        <v>58</v>
      </c>
      <c r="E77" s="97">
        <v>62.33</v>
      </c>
    </row>
    <row r="78" spans="2:5" ht="15.75">
      <c r="B78" s="36">
        <v>53</v>
      </c>
      <c r="C78" s="11">
        <v>45.69</v>
      </c>
      <c r="D78" s="36">
        <v>58</v>
      </c>
      <c r="E78" s="97">
        <v>62.27</v>
      </c>
    </row>
    <row r="79" spans="2:5" ht="15.75">
      <c r="B79" s="36">
        <v>52</v>
      </c>
      <c r="C79" s="11">
        <v>45.91</v>
      </c>
      <c r="D79" s="36">
        <v>58</v>
      </c>
      <c r="E79" s="97">
        <v>61.89</v>
      </c>
    </row>
    <row r="80" spans="2:5" ht="15.75">
      <c r="B80" s="36">
        <v>52</v>
      </c>
      <c r="C80" s="11">
        <v>45.63</v>
      </c>
      <c r="D80" s="36">
        <v>57</v>
      </c>
      <c r="E80" s="97">
        <v>61.57</v>
      </c>
    </row>
    <row r="81" spans="2:5" ht="15.75">
      <c r="B81" s="36">
        <v>52</v>
      </c>
      <c r="C81" s="11">
        <v>44.89</v>
      </c>
      <c r="D81" s="36">
        <v>57</v>
      </c>
      <c r="E81" s="97">
        <v>60.85</v>
      </c>
    </row>
    <row r="82" spans="2:5" ht="16.5" thickBot="1">
      <c r="B82" s="36">
        <v>51</v>
      </c>
      <c r="C82" s="11">
        <v>44.38</v>
      </c>
      <c r="D82" s="36">
        <v>56</v>
      </c>
      <c r="E82" s="97">
        <v>60.39</v>
      </c>
    </row>
    <row r="83" spans="1:5" ht="23.25" thickTop="1">
      <c r="A83" s="46" t="s">
        <v>28</v>
      </c>
      <c r="B83" s="38">
        <f>AVERAGE(B$47:B$82)</f>
        <v>56.291666666666664</v>
      </c>
      <c r="C83" s="213">
        <f>AVERAGE(C$47:C$82)</f>
        <v>48.624166666666675</v>
      </c>
      <c r="D83" s="38">
        <f>AVERAGE(D$47:D$82)</f>
        <v>59.309999999999995</v>
      </c>
      <c r="E83" s="213">
        <f>AVERAGE(E$47:E$82)</f>
        <v>63.65972222222222</v>
      </c>
    </row>
    <row r="84" spans="1:5" ht="22.5">
      <c r="A84" s="47" t="s">
        <v>18</v>
      </c>
      <c r="B84" s="39">
        <f>COUNT(B$47:B$82)</f>
        <v>36</v>
      </c>
      <c r="C84" s="214">
        <f>COUNT(C$47:C$82)</f>
        <v>36</v>
      </c>
      <c r="D84" s="39">
        <f>COUNT(D$47:D$82)</f>
        <v>36</v>
      </c>
      <c r="E84" s="214">
        <f>COUNT(E$47:E$82)</f>
        <v>36</v>
      </c>
    </row>
    <row r="85" spans="1:5" ht="23.25" thickBot="1">
      <c r="A85" s="48" t="s">
        <v>30</v>
      </c>
      <c r="B85" s="40">
        <v>2</v>
      </c>
      <c r="C85" s="215">
        <f>(1/30)*C89</f>
        <v>1.5966666666666667</v>
      </c>
      <c r="D85" s="40">
        <v>2</v>
      </c>
      <c r="E85" s="215">
        <f>(1/30)*E89</f>
        <v>2.05</v>
      </c>
    </row>
    <row r="86" spans="1:5" ht="17.25" thickTop="1">
      <c r="A86" s="49" t="s">
        <v>24</v>
      </c>
      <c r="B86" s="41">
        <f>IF(COUNT(B47:B82)&gt;0,1.96*B85/SQRT(B84),"  ")</f>
        <v>0.6533333333333333</v>
      </c>
      <c r="C86" s="224">
        <f>1.96*C85/SQRT(C84)</f>
        <v>0.5215777777777778</v>
      </c>
      <c r="D86" s="41">
        <f>IF(COUNT(D67:D82)&gt;0,1.96*D85/SQRT(D84),"  ")</f>
        <v>0.6533333333333333</v>
      </c>
      <c r="E86" s="224">
        <f>1.96*E85/SQRT(E84)</f>
        <v>0.6696666666666666</v>
      </c>
    </row>
    <row r="87" spans="1:5" ht="16.5">
      <c r="A87" s="50" t="s">
        <v>27</v>
      </c>
      <c r="B87" s="231" t="str">
        <f>CONCATENATE(ROUND(B83,2),"  +-  ",ROUND(B86,2)," items")</f>
        <v>56.29  +-  0.65 items</v>
      </c>
      <c r="C87" s="232"/>
      <c r="D87" s="231" t="str">
        <f>CONCATENATE(ROUND(D83,2),"  +-  ",ROUND(D86,2)," items")</f>
        <v>59.31  +-  0.65 items</v>
      </c>
      <c r="E87" s="232"/>
    </row>
    <row r="88" spans="1:5" ht="17.25" thickBot="1">
      <c r="A88" s="51" t="s">
        <v>25</v>
      </c>
      <c r="B88" s="233" t="str">
        <f>CONCATENATE("(  ",ROUND(B83-B86,2)," , ",ROUND(B83+B86,2)," ) items")</f>
        <v>(  55.64 , 56.95 ) items</v>
      </c>
      <c r="C88" s="234"/>
      <c r="D88" s="233" t="str">
        <f>CONCATENATE("(  ",ROUND(D83-D86,2)," , ",ROUND(D83+D86,2)," ) items")</f>
        <v>(  58.66 , 59.96 ) items</v>
      </c>
      <c r="E88" s="234"/>
    </row>
    <row r="89" spans="1:5" ht="17.25" thickTop="1">
      <c r="A89" s="249" t="s">
        <v>88</v>
      </c>
      <c r="B89" s="205" t="s">
        <v>20</v>
      </c>
      <c r="C89" s="33">
        <v>47.9</v>
      </c>
      <c r="D89" s="205" t="s">
        <v>20</v>
      </c>
      <c r="E89" s="127">
        <v>61.5</v>
      </c>
    </row>
    <row r="90" spans="1:5" ht="16.5">
      <c r="A90" s="250"/>
      <c r="B90" s="206" t="s">
        <v>81</v>
      </c>
      <c r="C90" s="33">
        <f>C89</f>
        <v>47.9</v>
      </c>
      <c r="D90" s="206" t="s">
        <v>81</v>
      </c>
      <c r="E90" s="33">
        <f>E89</f>
        <v>61.5</v>
      </c>
    </row>
    <row r="91" spans="1:5" ht="16.5">
      <c r="A91" s="250"/>
      <c r="B91" s="44" t="s">
        <v>32</v>
      </c>
      <c r="C91" s="34">
        <f>IF(C89&gt;0,(C83-C89)/(C85/SQRT(C84)),"  ")</f>
        <v>2.7212943632568196</v>
      </c>
      <c r="D91" s="44" t="s">
        <v>32</v>
      </c>
      <c r="E91" s="128">
        <f>IF(E89&gt;0,(E83-E89)/(E85/SQRT(E84)),"  ")</f>
        <v>6.321138211382112</v>
      </c>
    </row>
    <row r="92" spans="1:5" ht="16.5">
      <c r="A92" s="251"/>
      <c r="B92" s="216" t="s">
        <v>82</v>
      </c>
      <c r="C92" s="217">
        <f>IF(C89&gt;0,2*(1-NORMSDIST(ABS(C91))),"  ")</f>
        <v>0.006502682851685648</v>
      </c>
      <c r="D92" s="216" t="s">
        <v>82</v>
      </c>
      <c r="E92" s="218">
        <f>IF(E89&gt;0,2*(1-NORMSDIST(ABS(E91))),"  ")</f>
        <v>2.596436399215918E-10</v>
      </c>
    </row>
    <row r="93" spans="1:5" ht="17.25" thickBot="1">
      <c r="A93" s="219" t="s">
        <v>25</v>
      </c>
      <c r="B93" s="247" t="str">
        <f>CONCATENATE("(  ",ROUND(C83-C86,2)," , ",ROUND(C83+C86,2)," ) grams")</f>
        <v>(  48.1 , 49.15 ) grams</v>
      </c>
      <c r="C93" s="248"/>
      <c r="D93" s="247" t="str">
        <f>CONCATENATE("(  ",ROUND(E83-E86,2)," , ",ROUND(E83+E86,2)," ) grams")</f>
        <v>(  62.99 , 64.33 ) grams</v>
      </c>
      <c r="E93" s="248"/>
    </row>
    <row r="94" spans="1:5" ht="17.25" thickTop="1">
      <c r="A94" s="225" t="s">
        <v>89</v>
      </c>
      <c r="B94" s="38" t="str">
        <f>CONCATENATE(ROUND(STDEV(B$47:B$82),2),"  items")</f>
        <v>2.99  items</v>
      </c>
      <c r="C94" s="226" t="str">
        <f>CONCATENATE(ROUND(STDEV(C$47:C$82),2)," g.")</f>
        <v>2.38 g.</v>
      </c>
      <c r="D94" s="38" t="str">
        <f>CONCATENATE(ROUND(STDEV(D$47:D$82),2)," g.")</f>
        <v>1.38 g.</v>
      </c>
      <c r="E94" s="226" t="str">
        <f>CONCATENATE(ROUND(STDEV(E$47:E$82),2)," g.")</f>
        <v>1.39 g.</v>
      </c>
    </row>
    <row r="95" spans="1:5" ht="15">
      <c r="A95" s="222"/>
      <c r="B95" s="223"/>
      <c r="C95" s="220"/>
      <c r="D95" s="220"/>
      <c r="E95" s="221"/>
    </row>
  </sheetData>
  <mergeCells count="67">
    <mergeCell ref="B43:E44"/>
    <mergeCell ref="B93:C93"/>
    <mergeCell ref="D93:E93"/>
    <mergeCell ref="A89:A92"/>
    <mergeCell ref="B87:C87"/>
    <mergeCell ref="D87:E87"/>
    <mergeCell ref="B88:C88"/>
    <mergeCell ref="D88:E88"/>
    <mergeCell ref="B45:C45"/>
    <mergeCell ref="D45:E45"/>
    <mergeCell ref="A1:A2"/>
    <mergeCell ref="G1:G2"/>
    <mergeCell ref="M1:M2"/>
    <mergeCell ref="S1:S2"/>
    <mergeCell ref="B1:C1"/>
    <mergeCell ref="D1:E1"/>
    <mergeCell ref="H1:I1"/>
    <mergeCell ref="J1:K1"/>
    <mergeCell ref="N1:O1"/>
    <mergeCell ref="B35:C35"/>
    <mergeCell ref="P1:Q1"/>
    <mergeCell ref="T1:U1"/>
    <mergeCell ref="V1:W1"/>
    <mergeCell ref="B24:C24"/>
    <mergeCell ref="D24:E24"/>
    <mergeCell ref="H24:I24"/>
    <mergeCell ref="J24:K24"/>
    <mergeCell ref="N24:O24"/>
    <mergeCell ref="P24:Q24"/>
    <mergeCell ref="N36:O36"/>
    <mergeCell ref="P36:Q36"/>
    <mergeCell ref="T36:U36"/>
    <mergeCell ref="V36:W36"/>
    <mergeCell ref="B36:C36"/>
    <mergeCell ref="D36:E36"/>
    <mergeCell ref="H36:I36"/>
    <mergeCell ref="J36:K36"/>
    <mergeCell ref="B23:C23"/>
    <mergeCell ref="D23:E23"/>
    <mergeCell ref="H23:I23"/>
    <mergeCell ref="J23:K23"/>
    <mergeCell ref="N23:O23"/>
    <mergeCell ref="P23:Q23"/>
    <mergeCell ref="T23:U23"/>
    <mergeCell ref="V23:W23"/>
    <mergeCell ref="D35:E35"/>
    <mergeCell ref="H35:I35"/>
    <mergeCell ref="J35:K35"/>
    <mergeCell ref="N35:O35"/>
    <mergeCell ref="Z1:AA1"/>
    <mergeCell ref="V24:W24"/>
    <mergeCell ref="T24:U24"/>
    <mergeCell ref="Y1:Y2"/>
    <mergeCell ref="AB35:AC35"/>
    <mergeCell ref="P35:Q35"/>
    <mergeCell ref="T35:U35"/>
    <mergeCell ref="V35:W35"/>
    <mergeCell ref="G45:H45"/>
    <mergeCell ref="I45:J45"/>
    <mergeCell ref="AB1:AC1"/>
    <mergeCell ref="Z23:AA23"/>
    <mergeCell ref="AB23:AC23"/>
    <mergeCell ref="Z36:AA36"/>
    <mergeCell ref="AB36:AC36"/>
    <mergeCell ref="Z24:AA24"/>
    <mergeCell ref="AB24:AC24"/>
    <mergeCell ref="Z35:AA35"/>
  </mergeCells>
  <printOptions gridLines="1"/>
  <pageMargins left="0.5" right="0.5" top="0.5" bottom="0.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B39"/>
  <sheetViews>
    <sheetView workbookViewId="0" topLeftCell="A25">
      <selection activeCell="C5" sqref="C5"/>
    </sheetView>
  </sheetViews>
  <sheetFormatPr defaultColWidth="9.140625" defaultRowHeight="12.75"/>
  <cols>
    <col min="1" max="1" width="16.7109375" style="94" customWidth="1"/>
    <col min="2" max="2" width="79.140625" style="95" customWidth="1"/>
  </cols>
  <sheetData>
    <row r="1" spans="1:2" ht="24" customHeight="1" thickBot="1" thickTop="1">
      <c r="A1" s="257" t="s">
        <v>37</v>
      </c>
      <c r="B1" s="258"/>
    </row>
    <row r="2" spans="1:2" ht="34.5" thickBot="1" thickTop="1">
      <c r="A2" s="83" t="s">
        <v>38</v>
      </c>
      <c r="B2" s="84" t="s">
        <v>39</v>
      </c>
    </row>
    <row r="3" spans="1:2" ht="13.5" thickTop="1">
      <c r="A3" s="263" t="s">
        <v>40</v>
      </c>
      <c r="B3" s="264" t="s">
        <v>41</v>
      </c>
    </row>
    <row r="4" spans="1:2" ht="12.75">
      <c r="A4" s="259"/>
      <c r="B4" s="265"/>
    </row>
    <row r="5" spans="1:2" ht="12.75">
      <c r="A5" s="259"/>
      <c r="B5" s="265"/>
    </row>
    <row r="6" spans="1:2" ht="12.75">
      <c r="A6" s="259"/>
      <c r="B6" s="265"/>
    </row>
    <row r="7" spans="1:2" ht="12.75">
      <c r="A7" s="259"/>
      <c r="B7" s="265"/>
    </row>
    <row r="8" spans="1:2" ht="12.75">
      <c r="A8" s="259"/>
      <c r="B8" s="265"/>
    </row>
    <row r="9" spans="1:2" ht="12.75">
      <c r="A9" s="259"/>
      <c r="B9" s="265"/>
    </row>
    <row r="10" spans="1:2" ht="12.75">
      <c r="A10" s="259"/>
      <c r="B10" s="265"/>
    </row>
    <row r="11" spans="1:2" ht="13.5" thickBot="1">
      <c r="A11" s="260"/>
      <c r="B11" s="266"/>
    </row>
    <row r="12" spans="1:2" ht="13.5" thickTop="1">
      <c r="A12" s="252" t="s">
        <v>42</v>
      </c>
      <c r="B12" s="254" t="s">
        <v>43</v>
      </c>
    </row>
    <row r="13" spans="1:2" ht="13.5" thickBot="1">
      <c r="A13" s="253"/>
      <c r="B13" s="255"/>
    </row>
    <row r="14" spans="1:2" ht="21" thickTop="1">
      <c r="A14" s="87" t="s">
        <v>44</v>
      </c>
      <c r="B14" s="254" t="s">
        <v>45</v>
      </c>
    </row>
    <row r="15" spans="1:2" ht="12.75">
      <c r="A15" s="88" t="s">
        <v>46</v>
      </c>
      <c r="B15" s="256"/>
    </row>
    <row r="16" spans="1:2" ht="25.5">
      <c r="A16" s="88" t="s">
        <v>47</v>
      </c>
      <c r="B16" s="89" t="s">
        <v>48</v>
      </c>
    </row>
    <row r="17" spans="1:2" ht="25.5">
      <c r="A17" s="88" t="s">
        <v>49</v>
      </c>
      <c r="B17" s="90" t="s">
        <v>29</v>
      </c>
    </row>
    <row r="18" spans="1:2" ht="26.25" thickBot="1">
      <c r="A18" s="91" t="s">
        <v>50</v>
      </c>
      <c r="B18" s="90" t="s">
        <v>29</v>
      </c>
    </row>
    <row r="19" spans="1:2" ht="141.75" thickBot="1" thickTop="1">
      <c r="A19" s="83" t="s">
        <v>51</v>
      </c>
      <c r="B19" s="92" t="s">
        <v>52</v>
      </c>
    </row>
    <row r="20" spans="1:2" ht="27" customHeight="1" thickBot="1" thickTop="1">
      <c r="A20" s="257" t="s">
        <v>53</v>
      </c>
      <c r="B20" s="258"/>
    </row>
    <row r="21" spans="1:2" ht="34.5" thickBot="1" thickTop="1">
      <c r="A21" s="83" t="s">
        <v>38</v>
      </c>
      <c r="B21" s="92" t="s">
        <v>54</v>
      </c>
    </row>
    <row r="22" spans="1:2" ht="13.5" thickTop="1">
      <c r="A22" s="252" t="s">
        <v>55</v>
      </c>
      <c r="B22" s="254" t="s">
        <v>56</v>
      </c>
    </row>
    <row r="23" spans="1:2" ht="12.75">
      <c r="A23" s="259"/>
      <c r="B23" s="261"/>
    </row>
    <row r="24" spans="1:2" ht="12.75">
      <c r="A24" s="259"/>
      <c r="B24" s="261"/>
    </row>
    <row r="25" spans="1:2" ht="12.75">
      <c r="A25" s="259"/>
      <c r="B25" s="261"/>
    </row>
    <row r="26" spans="1:2" ht="12.75">
      <c r="A26" s="259"/>
      <c r="B26" s="261"/>
    </row>
    <row r="27" spans="1:2" ht="12.75">
      <c r="A27" s="259"/>
      <c r="B27" s="261"/>
    </row>
    <row r="28" spans="1:2" ht="12.75">
      <c r="A28" s="259"/>
      <c r="B28" s="261"/>
    </row>
    <row r="29" spans="1:2" ht="12.75">
      <c r="A29" s="259"/>
      <c r="B29" s="261"/>
    </row>
    <row r="30" spans="1:2" ht="13.5" thickBot="1">
      <c r="A30" s="260"/>
      <c r="B30" s="262"/>
    </row>
    <row r="31" spans="1:2" ht="180" thickBot="1" thickTop="1">
      <c r="A31" s="93" t="s">
        <v>57</v>
      </c>
      <c r="B31" s="85" t="s">
        <v>58</v>
      </c>
    </row>
    <row r="32" spans="1:2" ht="13.5" thickTop="1">
      <c r="A32" s="252" t="s">
        <v>59</v>
      </c>
      <c r="B32" s="254" t="s">
        <v>60</v>
      </c>
    </row>
    <row r="33" spans="1:2" ht="13.5" thickBot="1">
      <c r="A33" s="253"/>
      <c r="B33" s="255"/>
    </row>
    <row r="34" spans="1:2" ht="60" thickBot="1" thickTop="1">
      <c r="A34" s="83" t="s">
        <v>61</v>
      </c>
      <c r="B34" s="92" t="s">
        <v>62</v>
      </c>
    </row>
    <row r="35" spans="1:2" ht="34.5" thickBot="1" thickTop="1">
      <c r="A35" s="83" t="s">
        <v>63</v>
      </c>
      <c r="B35" s="92" t="s">
        <v>64</v>
      </c>
    </row>
    <row r="36" spans="1:2" ht="52.5" thickBot="1" thickTop="1">
      <c r="A36" s="83" t="s">
        <v>65</v>
      </c>
      <c r="B36" s="85" t="s">
        <v>66</v>
      </c>
    </row>
    <row r="37" spans="1:2" ht="47.25" thickBot="1" thickTop="1">
      <c r="A37" s="83" t="s">
        <v>67</v>
      </c>
      <c r="B37" s="86" t="s">
        <v>68</v>
      </c>
    </row>
    <row r="38" ht="14.25" thickBot="1" thickTop="1">
      <c r="B38" s="95" t="s">
        <v>29</v>
      </c>
    </row>
    <row r="39" ht="14.25" thickBot="1" thickTop="1">
      <c r="B39" s="95" t="s">
        <v>29</v>
      </c>
    </row>
  </sheetData>
  <mergeCells count="11">
    <mergeCell ref="A1:B1"/>
    <mergeCell ref="A3:A11"/>
    <mergeCell ref="B3:B11"/>
    <mergeCell ref="A12:A13"/>
    <mergeCell ref="B12:B13"/>
    <mergeCell ref="A32:A33"/>
    <mergeCell ref="B32:B33"/>
    <mergeCell ref="B14:B15"/>
    <mergeCell ref="A20:B20"/>
    <mergeCell ref="A22:A30"/>
    <mergeCell ref="B22:B3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ISD196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BaileyRC</dc:creator>
  <cp:keywords/>
  <dc:description/>
  <cp:lastModifiedBy>randy.bailey</cp:lastModifiedBy>
  <cp:lastPrinted>2008-02-14T19:57:43Z</cp:lastPrinted>
  <dcterms:created xsi:type="dcterms:W3CDTF">2005-02-11T16:28:32Z</dcterms:created>
  <dcterms:modified xsi:type="dcterms:W3CDTF">2008-02-15T15:43:46Z</dcterms:modified>
  <cp:category/>
  <cp:version/>
  <cp:contentType/>
  <cp:contentStatus/>
</cp:coreProperties>
</file>